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<sst xmlns="http://schemas.openxmlformats.org/spreadsheetml/2006/main" count="904" uniqueCount="409">
  <si>
    <t>KRYCÍ LIST ROZPOČTU</t>
  </si>
  <si>
    <t>Název stavby</t>
  </si>
  <si>
    <t>Hlavní vstup objektu Gymnázia Třinec</t>
  </si>
  <si>
    <t>JKSO</t>
  </si>
  <si>
    <t xml:space="preserve"> </t>
  </si>
  <si>
    <t>Kód stavby</t>
  </si>
  <si>
    <t>13067machacek</t>
  </si>
  <si>
    <t>Název objektu</t>
  </si>
  <si>
    <t>SO 01 Hlavní vstup</t>
  </si>
  <si>
    <t>EČO</t>
  </si>
  <si>
    <t>Kód objektu</t>
  </si>
  <si>
    <t>vstup</t>
  </si>
  <si>
    <t>Název části</t>
  </si>
  <si>
    <t>Etapa I  Oprava terasy</t>
  </si>
  <si>
    <t>Místo</t>
  </si>
  <si>
    <t>Třinec</t>
  </si>
  <si>
    <t>Kód části</t>
  </si>
  <si>
    <t>oprava terasy</t>
  </si>
  <si>
    <t>Název podčásti</t>
  </si>
  <si>
    <t>Kód podčásti</t>
  </si>
  <si>
    <t>IČ</t>
  </si>
  <si>
    <t>DIČ</t>
  </si>
  <si>
    <t>Objednatel</t>
  </si>
  <si>
    <t>Gymnázium Třinec, p.o.</t>
  </si>
  <si>
    <t>Projektant</t>
  </si>
  <si>
    <t>ing. Libor Macháček</t>
  </si>
  <si>
    <t>Zhotovitel</t>
  </si>
  <si>
    <t>Rozpočet číslo</t>
  </si>
  <si>
    <t>Zpracoval</t>
  </si>
  <si>
    <t>Dne</t>
  </si>
  <si>
    <t>13067</t>
  </si>
  <si>
    <t>ing. L. Havlová</t>
  </si>
  <si>
    <t>14.08.2013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</si>
  <si>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</si>
  <si>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</si>
  <si>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</si>
  <si>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</si>
  <si>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</si>
  <si>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</si>
  <si>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</si>
  <si>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</si>
  <si>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</si>
  <si>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</si>
  <si>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</si>
  <si>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</si>
  <si>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</si>
  <si>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</si>
  <si>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</si>
  <si>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</si>
  <si>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</si>
  <si>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</si>
  <si>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</si>
  <si>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</si>
  <si>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</si>
  <si>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</si>
  <si>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</si>
  <si>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</si>
  <si>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</si>
  <si>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</si>
  <si>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</si>
  <si>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</si>
  <si>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</si>
  <si>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</si>
  <si>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</si>
  <si>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</si>
  <si>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</si>
  <si>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</si>
  <si>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</si>
  <si>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</si>
  <si>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</si>
  <si>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</si>
  <si>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</si>
  <si>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</si>
  <si>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</si>
  <si>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</si>
  <si>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</si>
  <si>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</si>
  <si>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</si>
  <si>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</si>
  <si>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</si>
  <si>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</si>
  <si>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</si>
  <si>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</si>
  <si>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</si>
  <si>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</si>
  <si>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</si>
  <si>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</si>
  <si>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</si>
  <si>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</si>
  <si>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</si>
  <si>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</si>
  <si>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</si>
  <si>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</si>
  <si>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</si>
  <si>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</si>
  <si>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</si>
  <si>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</si>
  <si>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</si>
  <si>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</si>
  <si>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</si>
  <si>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</si>
  <si>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</si>
  <si>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</si>
  <si>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</si>
  <si>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</si>
  <si>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</si>
  <si>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</si>
  <si>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</si>
  <si>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</si>
  <si>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</si>
  <si>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</si>
  <si>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</si>
  <si>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</si>
  <si>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</si>
  <si>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</si>
  <si>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</si>
  <si>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</si>
  <si>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</si>
  <si>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317122652</t>
  </si>
  <si>
    <t>Doplnění říms vyložených do 500 mm</t>
  </si>
  <si>
    <t>m</t>
  </si>
  <si>
    <t>2</t>
  </si>
  <si>
    <t>3,27*2+10,264</t>
  </si>
  <si>
    <t>-1</t>
  </si>
  <si>
    <t>6</t>
  </si>
  <si>
    <t>Úpravy povrchů, podlahy a osazování výplní</t>
  </si>
  <si>
    <t>611325422</t>
  </si>
  <si>
    <t>Oprava vnitřní vápenocementové štukové omítky stropů v rozsahu plochy do 30%</t>
  </si>
  <si>
    <t>m2</t>
  </si>
  <si>
    <t>612325201</t>
  </si>
  <si>
    <t>Vápenocementová hrubá omítka malých ploch do 0,09 m2 na stěnách</t>
  </si>
  <si>
    <t>kus</t>
  </si>
  <si>
    <t>4</t>
  </si>
  <si>
    <t>612325422</t>
  </si>
  <si>
    <t>Oprava vnitřní vápenocementové štukové omítky stěn v rozsahu plochy do 30%</t>
  </si>
  <si>
    <t>5</t>
  </si>
  <si>
    <t>011</t>
  </si>
  <si>
    <t>621321141</t>
  </si>
  <si>
    <t>Vápenocementová omítka štuková dvouvrstvá vnějších podhledů nanášená ručně</t>
  </si>
  <si>
    <t>"římsa"    (10,264+3,217*2)*0,40</t>
  </si>
  <si>
    <t>621321191</t>
  </si>
  <si>
    <t>Příplatek k vápenocementové omítce vnějších podhledů za každých dalších 5 mm tloušťky ručně</t>
  </si>
  <si>
    <t>6,679*2</t>
  </si>
  <si>
    <t>7</t>
  </si>
  <si>
    <t>621611135</t>
  </si>
  <si>
    <t>Nátěr dvojnásobný s fungicidní přísadou vnějších omítaných podhledů včetně penetrace ručně</t>
  </si>
  <si>
    <t>8</t>
  </si>
  <si>
    <t>622321141</t>
  </si>
  <si>
    <t>Vápenocementová omítka štuková dvouvrstvá vnějších stěn nanášená ručně</t>
  </si>
  <si>
    <t>"bosáže" (10,264+3,217*2)*0,514*1,5</t>
  </si>
  <si>
    <t>9</t>
  </si>
  <si>
    <t>622321191</t>
  </si>
  <si>
    <t>Příplatek k vápenocementové omítce vnějších stěn za každých dalších 5 mm tloušťky ručně</t>
  </si>
  <si>
    <t>12,874*10</t>
  </si>
  <si>
    <t>10</t>
  </si>
  <si>
    <t>622611135</t>
  </si>
  <si>
    <t>Nátěr dvojnásobný s fungicidní přísadou vnějších omítaných stěn včetně penetrace ručně</t>
  </si>
  <si>
    <t>11</t>
  </si>
  <si>
    <t>629135102</t>
  </si>
  <si>
    <t>Vyrovnávací vrstva pod klempířské prvky z MC š do 300 mm</t>
  </si>
  <si>
    <t>24,5+2,1</t>
  </si>
  <si>
    <t>12</t>
  </si>
  <si>
    <t>629999030</t>
  </si>
  <si>
    <t>Příplatek k omítce vnějších povrchů za provádění omítané plochy do 10 m2</t>
  </si>
  <si>
    <t>6,679+13,358</t>
  </si>
  <si>
    <t>13</t>
  </si>
  <si>
    <t>629999041</t>
  </si>
  <si>
    <t>Příplatek k omítce vnějších povrchů za zvýšenou pracnost (provedení bosáže)</t>
  </si>
  <si>
    <t>14</t>
  </si>
  <si>
    <t>631311115</t>
  </si>
  <si>
    <t>Mazanina tl do 80 mm z betonu prostého tř. C 20/25</t>
  </si>
  <si>
    <t>m3</t>
  </si>
  <si>
    <t>21,570*(0,02+0,119)*0,5</t>
  </si>
  <si>
    <t>15</t>
  </si>
  <si>
    <t>632450122</t>
  </si>
  <si>
    <t>Vyrovnávací cementový potěr tl do 30 mm ze suchých směsí provedený v pásu</t>
  </si>
  <si>
    <t>"K2" 16,7*0,95</t>
  </si>
  <si>
    <t>16</t>
  </si>
  <si>
    <t>636311115</t>
  </si>
  <si>
    <t>Kladení dlažby z betonových dlaždic na sucho na terče z umělé hmoty o výšce přes 150 mm (terče v ceně položky)</t>
  </si>
  <si>
    <t>součástí ceny je i případné řezání dlažby,</t>
  </si>
  <si>
    <t>výška terčů 35-220 mm</t>
  </si>
  <si>
    <t>21,57</t>
  </si>
  <si>
    <t>17</t>
  </si>
  <si>
    <t>M</t>
  </si>
  <si>
    <t>MAT</t>
  </si>
  <si>
    <t>592457041</t>
  </si>
  <si>
    <t xml:space="preserve">dlažba betonová tl. 4 cm </t>
  </si>
  <si>
    <t>94</t>
  </si>
  <si>
    <t>Lešení a stavební výtahy</t>
  </si>
  <si>
    <t>18</t>
  </si>
  <si>
    <t>003</t>
  </si>
  <si>
    <t>941111121</t>
  </si>
  <si>
    <t>Montáž lešení řadového trubkového lehkého s podlahami zatížení do 200 kg/m2 š do 1,2 m v do 10 m</t>
  </si>
  <si>
    <t xml:space="preserve"> (10,264+3,217*2+1,2*2)*6,56</t>
  </si>
  <si>
    <t>19</t>
  </si>
  <si>
    <t>941111221</t>
  </si>
  <si>
    <t>Příplatek k lešení řadovému trubkovému lehkému s podlahami š 1,2 m v 10 m za první a ZKD den použití</t>
  </si>
  <si>
    <t>20</t>
  </si>
  <si>
    <t>941111821</t>
  </si>
  <si>
    <t>Demontáž lešení řadového trubkového lehkého s podlahami zatížení do 200 kg/m2 š do 1,2 m v do 10 m</t>
  </si>
  <si>
    <t>21</t>
  </si>
  <si>
    <t>944711111</t>
  </si>
  <si>
    <t>Montáž záchytné stříšky š do 1,5 m</t>
  </si>
  <si>
    <t>22</t>
  </si>
  <si>
    <t>944711211</t>
  </si>
  <si>
    <t>Příplatek k záchytné stříšce š do 1,5 m za první a ZKD den použití</t>
  </si>
  <si>
    <t>23</t>
  </si>
  <si>
    <t>944711811</t>
  </si>
  <si>
    <t>Demontáž záchytné stříšky š do 1,5 m</t>
  </si>
  <si>
    <t>24</t>
  </si>
  <si>
    <t>949101112</t>
  </si>
  <si>
    <t>Lešení pomocné pro objekty pozemních staveb s lešeňovou podlahou v do 3,5 m zatížení do 150 kg/m2</t>
  </si>
  <si>
    <t>95</t>
  </si>
  <si>
    <t>Různé dokončovací konstrukce a práce pozemních staveb</t>
  </si>
  <si>
    <t>25</t>
  </si>
  <si>
    <t>952901111</t>
  </si>
  <si>
    <t>Vyčištění budov bytové a občanské výstavby při výšce podlaží do 4 m</t>
  </si>
  <si>
    <t>26</t>
  </si>
  <si>
    <t>952901114</t>
  </si>
  <si>
    <t>Vyčištění budov bytové a občanské výstavby při výšce podlaží přes 4 m</t>
  </si>
  <si>
    <t>27</t>
  </si>
  <si>
    <t>953242001</t>
  </si>
  <si>
    <t>Úprava prostupu - min. vana + montážní pěna</t>
  </si>
  <si>
    <t>96</t>
  </si>
  <si>
    <t>Bourání konstrukcí</t>
  </si>
  <si>
    <t>28</t>
  </si>
  <si>
    <t>013</t>
  </si>
  <si>
    <t>965024131</t>
  </si>
  <si>
    <t>Bourání kamenných podlah nebo dlažeb z desek nebo mozaiky pl přes 1 m2</t>
  </si>
  <si>
    <t>29</t>
  </si>
  <si>
    <t>965041441</t>
  </si>
  <si>
    <t>Bourání podkladů pod dlažby nebo mazanin škvárobetonových tl přes 100 mm pl přes 4 m2</t>
  </si>
  <si>
    <t>21,57*0,14</t>
  </si>
  <si>
    <t>30</t>
  </si>
  <si>
    <t>965042141</t>
  </si>
  <si>
    <t>Bourání podkladů pod dlažby nebo mazanin betonových nebo z litého asfaltu tl do 100 mm pl přes 4 m2</t>
  </si>
  <si>
    <t>21,57*0,1</t>
  </si>
  <si>
    <t>31</t>
  </si>
  <si>
    <t>965081343</t>
  </si>
  <si>
    <t>Bourání podlah z dlaždic betonových, teracových nebo čedičových tl do 40 mm plochy přes 1 m2</t>
  </si>
  <si>
    <t>32</t>
  </si>
  <si>
    <t>966031314</t>
  </si>
  <si>
    <t>Vybourání říms z cihel vyložených do 250 mm tl přes 300 mm</t>
  </si>
  <si>
    <t>33</t>
  </si>
  <si>
    <t>971033371</t>
  </si>
  <si>
    <t>Vybourání otvorů ve zdivu cihelném pl do 0,09 m2 na MVC nebo MV tl do 750 mm</t>
  </si>
  <si>
    <t>34</t>
  </si>
  <si>
    <t>978012141</t>
  </si>
  <si>
    <t>Otlučení vnitřních omítek MV nebo MVC stropů rákosových o rozsahu do 30 %</t>
  </si>
  <si>
    <t>35</t>
  </si>
  <si>
    <t>978013141</t>
  </si>
  <si>
    <t>Otlučení vnitřních omítek stěn MV nebo MVC stěn v rozsahu do 30 %</t>
  </si>
  <si>
    <t>36</t>
  </si>
  <si>
    <t>978015391</t>
  </si>
  <si>
    <t>Otlučení vnějších omítek MV nebo MVC  průčelí v rozsahu do 100 %</t>
  </si>
  <si>
    <t>6,679+12,874</t>
  </si>
  <si>
    <t>37</t>
  </si>
  <si>
    <t>997013111</t>
  </si>
  <si>
    <t>Vnitrostaveništní doprava suti a vybouraných hmot pro budovy v do 6 m s použitím mechanizace</t>
  </si>
  <si>
    <t>t</t>
  </si>
  <si>
    <t>38</t>
  </si>
  <si>
    <t>997013501</t>
  </si>
  <si>
    <t>Odvoz suti na skládku a vybouraných hmot nebo meziskládku do 1 km se složením</t>
  </si>
  <si>
    <t>39</t>
  </si>
  <si>
    <t>997013509</t>
  </si>
  <si>
    <t>Příplatek k odvozu suti a vybouraných hmot na skládku ZKD 1 km přes 1 km</t>
  </si>
  <si>
    <t>40</t>
  </si>
  <si>
    <t>997013831</t>
  </si>
  <si>
    <t>Poplatek za uložení stavebního směsného odpadu na skládce (skládkovné)</t>
  </si>
  <si>
    <t>99</t>
  </si>
  <si>
    <t>Přesun hmot</t>
  </si>
  <si>
    <t>41</t>
  </si>
  <si>
    <t>998018002</t>
  </si>
  <si>
    <t>Přesun hmot ruční pro budovy v do 12 m</t>
  </si>
  <si>
    <t>Práce a dodávky PSV</t>
  </si>
  <si>
    <t>711</t>
  </si>
  <si>
    <t>Izolace proti vodě, vlhkosti a plynům</t>
  </si>
  <si>
    <t>42</t>
  </si>
  <si>
    <t>711111001</t>
  </si>
  <si>
    <t>Provedení izolace proti zemní vlhkosti vodorovné za studena nátěrem penetračním</t>
  </si>
  <si>
    <t>43</t>
  </si>
  <si>
    <t>111631501</t>
  </si>
  <si>
    <t>lak asfaltový penetrační</t>
  </si>
  <si>
    <t>44</t>
  </si>
  <si>
    <t>711131811</t>
  </si>
  <si>
    <t>Odstranění izolace proti zemní vlhkosti vodorovné</t>
  </si>
  <si>
    <t>21,57*3</t>
  </si>
  <si>
    <t>45</t>
  </si>
  <si>
    <t>711131821</t>
  </si>
  <si>
    <t>Odstranění izolace proti zemní vlhkosti svislé</t>
  </si>
  <si>
    <t>23,24*0,25</t>
  </si>
  <si>
    <t>46</t>
  </si>
  <si>
    <t>711141559</t>
  </si>
  <si>
    <t>Provedení izolace proti zemní vlhkosti pásy přitavením vodorovné NAIP</t>
  </si>
  <si>
    <t>47</t>
  </si>
  <si>
    <t>628522541</t>
  </si>
  <si>
    <t>pás asfaltovaný modifikovaný SBS tl. 4 mm, vložka Al</t>
  </si>
  <si>
    <t>48</t>
  </si>
  <si>
    <t>998711202</t>
  </si>
  <si>
    <t>Přesun hmot procentní pro izolace proti vodě, vlhkosti a plynům v objektech v do 12 m</t>
  </si>
  <si>
    <t>712</t>
  </si>
  <si>
    <t>Povlakové krytiny</t>
  </si>
  <si>
    <t>49</t>
  </si>
  <si>
    <t>712361701</t>
  </si>
  <si>
    <t>Provedení povlakové krytiny střech do 10° fólií položenou volně</t>
  </si>
  <si>
    <t>(8,4+2,62+0,15*4)*2</t>
  </si>
  <si>
    <t>21,57+23,24*0,25</t>
  </si>
  <si>
    <t>50</t>
  </si>
  <si>
    <t>283220561</t>
  </si>
  <si>
    <t>fólie střešní mPVC k přitížení 1,5 mm</t>
  </si>
  <si>
    <t>21,57*1,15+23,24*0,25*1,2</t>
  </si>
  <si>
    <t>51</t>
  </si>
  <si>
    <t>712362001</t>
  </si>
  <si>
    <t>Povlakové krytiny střech do 10° - příplatek za manžety pro prostupy a lišty (koutové, ukončující, pásek ap.) z poplastovaného plechu v systému krytiny</t>
  </si>
  <si>
    <t>52</t>
  </si>
  <si>
    <t>712391171</t>
  </si>
  <si>
    <t>Provedení povlakové krytiny střech do 10° podkladní textilní vrstvy</t>
  </si>
  <si>
    <t>53</t>
  </si>
  <si>
    <t>712391172</t>
  </si>
  <si>
    <t>Provedení povlakové krytiny střech do 10° ochranné textilní vrstvy</t>
  </si>
  <si>
    <t>54</t>
  </si>
  <si>
    <t>693111721</t>
  </si>
  <si>
    <t>geotextilie 300 g/m2</t>
  </si>
  <si>
    <t>55</t>
  </si>
  <si>
    <t>998712202</t>
  </si>
  <si>
    <t>Přesun hmot procentní pro krytiny povlakové v objektech v do 12 m</t>
  </si>
  <si>
    <t>713</t>
  </si>
  <si>
    <t>Izolace tepelné</t>
  </si>
  <si>
    <t>56</t>
  </si>
  <si>
    <t>713110811</t>
  </si>
  <si>
    <t>Odstranění tepelné izolace stropů volně kladených z vláknitých materiálů tl do 100 mm</t>
  </si>
  <si>
    <t>"heraklit" 21,57</t>
  </si>
  <si>
    <t>57</t>
  </si>
  <si>
    <t>713121211</t>
  </si>
  <si>
    <t>Montáž izolace tepelné podlah volně kladenými okrajovými pásky</t>
  </si>
  <si>
    <t>58</t>
  </si>
  <si>
    <t>713141135</t>
  </si>
  <si>
    <t>Montáž izolace tepelné střech plochých lepené za studena bodově 1 vrstva rohoží, pásů, dílců, desek</t>
  </si>
  <si>
    <t>59</t>
  </si>
  <si>
    <t>283759220</t>
  </si>
  <si>
    <t>deska z pěnového polystyrenu bílá EPS 200 S 1000 x 1000 x 60 mm</t>
  </si>
  <si>
    <t>(21,57+23,24*0,12)*1,05</t>
  </si>
  <si>
    <t>60</t>
  </si>
  <si>
    <t>998713202</t>
  </si>
  <si>
    <t>Přesun hmot procentní pro izolace tepelné v objektech v do 12 m</t>
  </si>
  <si>
    <t>721</t>
  </si>
  <si>
    <t>Zdravotechnika - vnitřní kanalizace</t>
  </si>
  <si>
    <t>61</t>
  </si>
  <si>
    <t>721210822</t>
  </si>
  <si>
    <t>Demontáž vpustí střešních DN 100</t>
  </si>
  <si>
    <t>62</t>
  </si>
  <si>
    <t>721239001</t>
  </si>
  <si>
    <t>kpl</t>
  </si>
  <si>
    <t>63</t>
  </si>
  <si>
    <t>998721202</t>
  </si>
  <si>
    <t>Přesun hmot procentní pro vnitřní kanalizace v objektech v do 12 m</t>
  </si>
  <si>
    <t>764</t>
  </si>
  <si>
    <t>Konstrukce klempířské</t>
  </si>
  <si>
    <t>64</t>
  </si>
  <si>
    <t>764322820</t>
  </si>
  <si>
    <t>Demontáž ukončující lišty HI</t>
  </si>
  <si>
    <t>65</t>
  </si>
  <si>
    <t>764410880</t>
  </si>
  <si>
    <t>Demontáž oplechování parapetu rš do 600 mm</t>
  </si>
  <si>
    <t>66</t>
  </si>
  <si>
    <t>764430870</t>
  </si>
  <si>
    <t>Demontáž oplechování zdí přes rš 1000 mm</t>
  </si>
  <si>
    <t>67</t>
  </si>
  <si>
    <t>764451802</t>
  </si>
  <si>
    <t>Demontáž odpadní trouba čtvercová strana 100 mm</t>
  </si>
  <si>
    <t>68</t>
  </si>
  <si>
    <t>764711116</t>
  </si>
  <si>
    <t>Oplechování parapetu ocelovým žár. pozink plechem s polyesterovou úpravou rš 400 mm</t>
  </si>
  <si>
    <t>klempířské výrobky jsou navrženy</t>
  </si>
  <si>
    <t>jako kompetizované výrobky včetně</t>
  </si>
  <si>
    <t>vč. připojovacích profilů, napojení na</t>
  </si>
  <si>
    <t>stáv. kce, zděří ap.</t>
  </si>
  <si>
    <t>"K4"           2,1</t>
  </si>
  <si>
    <t>69</t>
  </si>
  <si>
    <t>764711117</t>
  </si>
  <si>
    <t>Oplechování parapetu ocelovým žár. pozink plechem s polyesterovou úpravoub rš 500 mm</t>
  </si>
  <si>
    <t>"K1"             24,5</t>
  </si>
  <si>
    <t>70</t>
  </si>
  <si>
    <t>764731117</t>
  </si>
  <si>
    <t>Oplechování zdí ocelovým žár. pozink plechem s polyesterovou úpravou rš 1350 mm</t>
  </si>
  <si>
    <t>"K2" 16,7</t>
  </si>
  <si>
    <t>71</t>
  </si>
  <si>
    <t>764755112</t>
  </si>
  <si>
    <t>Odpadní trouby z ocelového žár. pozink plechum s polyesterovou úpravou hranaté 100/100 mm</t>
  </si>
  <si>
    <t>"K3"             7,4*2</t>
  </si>
  <si>
    <t>72</t>
  </si>
  <si>
    <t>998764202</t>
  </si>
  <si>
    <t>Přesun hmot procentní pro konstrukce klempířské v objektech v do 12 m</t>
  </si>
  <si>
    <t>784</t>
  </si>
  <si>
    <t>Dokončovací práce - malby a tapety</t>
  </si>
  <si>
    <t>73</t>
  </si>
  <si>
    <t>784121005</t>
  </si>
  <si>
    <t>Oškrabání malby v mísnostech výšky přes 5,00 m</t>
  </si>
  <si>
    <t>74</t>
  </si>
  <si>
    <t>784141005</t>
  </si>
  <si>
    <t>Ošetření plísní napadených ploch včetně odstranění plísní v místnostech výšky přes 5,00 m</t>
  </si>
  <si>
    <t>75</t>
  </si>
  <si>
    <t>784181015</t>
  </si>
  <si>
    <t>Dvojnásobné pačokování v místnostech výšky přes 5,00 m</t>
  </si>
  <si>
    <t>76</t>
  </si>
  <si>
    <t>784221105</t>
  </si>
  <si>
    <t>Dvojnásobné bílé malby  ze směsí za sucha dobře otěruvzdorných v místnostech přes 5,00 m</t>
  </si>
  <si>
    <t>Střešní vpusť DN 100 s ochranným košíčkem - dodávka, montáž, napojení na svod, stavební výpomoce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</si>
</sst>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6" t="s">
        <v>2</v>
      </c>
      <c r="F5" s="187"/>
      <c r="G5" s="187"/>
      <c r="H5" s="187"/>
      <c r="I5" s="187"/>
      <c r="J5" s="188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9" t="s">
        <v>8</v>
      </c>
      <c r="F7" s="190"/>
      <c r="G7" s="190"/>
      <c r="H7" s="190"/>
      <c r="I7" s="190"/>
      <c r="J7" s="191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2" t="s">
        <v>13</v>
      </c>
      <c r="F9" s="193"/>
      <c r="G9" s="193"/>
      <c r="H9" s="193"/>
      <c r="I9" s="193"/>
      <c r="J9" s="194"/>
      <c r="K9" s="14"/>
      <c r="L9" s="14"/>
      <c r="M9" s="14"/>
      <c r="N9" s="14"/>
      <c r="O9" s="14" t="s">
        <v>14</v>
      </c>
      <c r="P9" s="192" t="s">
        <v>15</v>
      </c>
      <c r="Q9" s="193"/>
      <c r="R9" s="194"/>
      <c r="S9" s="18"/>
    </row>
    <row r="10" spans="1:19" ht="17.25" customHeight="1" hidden="1">
      <c r="A10" s="13"/>
      <c r="B10" s="14" t="s">
        <v>16</v>
      </c>
      <c r="C10" s="14"/>
      <c r="D10" s="14"/>
      <c r="E10" s="24" t="s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18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19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20</v>
      </c>
      <c r="P25" s="14" t="s">
        <v>21</v>
      </c>
      <c r="Q25" s="14"/>
      <c r="R25" s="14"/>
      <c r="S25" s="18"/>
    </row>
    <row r="26" spans="1:19" ht="17.25" customHeight="1">
      <c r="A26" s="13"/>
      <c r="B26" s="14" t="s">
        <v>22</v>
      </c>
      <c r="C26" s="14"/>
      <c r="D26" s="14"/>
      <c r="E26" s="15" t="s">
        <v>23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24</v>
      </c>
      <c r="C27" s="14"/>
      <c r="D27" s="14"/>
      <c r="E27" s="23" t="s">
        <v>25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26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27</v>
      </c>
      <c r="F30" s="14"/>
      <c r="G30" s="14" t="s">
        <v>28</v>
      </c>
      <c r="H30" s="14"/>
      <c r="I30" s="14"/>
      <c r="J30" s="14"/>
      <c r="K30" s="14"/>
      <c r="L30" s="14"/>
      <c r="M30" s="14"/>
      <c r="N30" s="14"/>
      <c r="O30" s="35" t="s">
        <v>29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 t="s">
        <v>30</v>
      </c>
      <c r="F31" s="14"/>
      <c r="G31" s="29" t="s">
        <v>31</v>
      </c>
      <c r="H31" s="37"/>
      <c r="I31" s="38"/>
      <c r="J31" s="14"/>
      <c r="K31" s="14"/>
      <c r="L31" s="14"/>
      <c r="M31" s="14"/>
      <c r="N31" s="14"/>
      <c r="O31" s="39" t="s">
        <v>32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33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34</v>
      </c>
      <c r="B34" s="49"/>
      <c r="C34" s="49"/>
      <c r="D34" s="50"/>
      <c r="E34" s="51" t="s">
        <v>35</v>
      </c>
      <c r="F34" s="50"/>
      <c r="G34" s="51" t="s">
        <v>36</v>
      </c>
      <c r="H34" s="49"/>
      <c r="I34" s="50"/>
      <c r="J34" s="51" t="s">
        <v>37</v>
      </c>
      <c r="K34" s="49"/>
      <c r="L34" s="51" t="s">
        <v>38</v>
      </c>
      <c r="M34" s="49"/>
      <c r="N34" s="49"/>
      <c r="O34" s="50"/>
      <c r="P34" s="51" t="s">
        <v>39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40</v>
      </c>
      <c r="F36" s="45"/>
      <c r="G36" s="45"/>
      <c r="H36" s="45"/>
      <c r="I36" s="45"/>
      <c r="J36" s="62" t="s">
        <v>41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42</v>
      </c>
      <c r="B37" s="64"/>
      <c r="C37" s="65" t="s">
        <v>43</v>
      </c>
      <c r="D37" s="66"/>
      <c r="E37" s="66"/>
      <c r="F37" s="67"/>
      <c r="G37" s="63" t="s">
        <v>44</v>
      </c>
      <c r="H37" s="68"/>
      <c r="I37" s="65" t="s">
        <v>45</v>
      </c>
      <c r="J37" s="66"/>
      <c r="K37" s="66"/>
      <c r="L37" s="63" t="s">
        <v>46</v>
      </c>
      <c r="M37" s="68"/>
      <c r="N37" s="65" t="s">
        <v>47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48</v>
      </c>
      <c r="C38" s="17"/>
      <c r="D38" s="71" t="s">
        <v>49</v>
      </c>
      <c r="E38" s="72">
        <f>SUMIF(Rozpocet!O5:O136,8,Rozpocet!I5:I136)</f>
        <v>0</v>
      </c>
      <c r="F38" s="73"/>
      <c r="G38" s="69">
        <v>8</v>
      </c>
      <c r="H38" s="74" t="s">
        <v>50</v>
      </c>
      <c r="I38" s="31"/>
      <c r="J38" s="75">
        <v>0</v>
      </c>
      <c r="K38" s="76"/>
      <c r="L38" s="69">
        <v>13</v>
      </c>
      <c r="M38" s="29" t="s">
        <v>51</v>
      </c>
      <c r="N38" s="37"/>
      <c r="O38" s="37"/>
      <c r="P38" s="77">
        <f>M49</f>
        <v>21</v>
      </c>
      <c r="Q38" s="78" t="s">
        <v>52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53</v>
      </c>
      <c r="E39" s="72">
        <f>SUMIF(Rozpocet!O10:O136,4,Rozpocet!I10:I136)</f>
        <v>0</v>
      </c>
      <c r="F39" s="73"/>
      <c r="G39" s="69">
        <v>9</v>
      </c>
      <c r="H39" s="14" t="s">
        <v>54</v>
      </c>
      <c r="I39" s="71"/>
      <c r="J39" s="75">
        <v>0</v>
      </c>
      <c r="K39" s="76"/>
      <c r="L39" s="69">
        <v>14</v>
      </c>
      <c r="M39" s="29" t="s">
        <v>55</v>
      </c>
      <c r="N39" s="37"/>
      <c r="O39" s="37"/>
      <c r="P39" s="77">
        <f>M49</f>
        <v>21</v>
      </c>
      <c r="Q39" s="78" t="s">
        <v>52</v>
      </c>
      <c r="R39" s="72">
        <v>0</v>
      </c>
      <c r="S39" s="73"/>
    </row>
    <row r="40" spans="1:19" ht="20.25" customHeight="1">
      <c r="A40" s="69">
        <v>3</v>
      </c>
      <c r="B40" s="70" t="s">
        <v>56</v>
      </c>
      <c r="C40" s="17"/>
      <c r="D40" s="71" t="s">
        <v>49</v>
      </c>
      <c r="E40" s="72">
        <f>SUMIF(Rozpocet!O11:O136,32,Rozpocet!I11:I136)</f>
        <v>0</v>
      </c>
      <c r="F40" s="73"/>
      <c r="G40" s="69">
        <v>10</v>
      </c>
      <c r="H40" s="74" t="s">
        <v>57</v>
      </c>
      <c r="I40" s="31"/>
      <c r="J40" s="75">
        <v>0</v>
      </c>
      <c r="K40" s="76"/>
      <c r="L40" s="69">
        <v>15</v>
      </c>
      <c r="M40" s="29" t="s">
        <v>58</v>
      </c>
      <c r="N40" s="37"/>
      <c r="O40" s="37"/>
      <c r="P40" s="77">
        <f>M49</f>
        <v>21</v>
      </c>
      <c r="Q40" s="78" t="s">
        <v>52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53</v>
      </c>
      <c r="E41" s="72">
        <f>SUMIF(Rozpocet!O12:O136,16,Rozpocet!I12:I136)+SUMIF(Rozpocet!O12:O136,128,Rozpocet!I12:I136)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59</v>
      </c>
      <c r="N41" s="37"/>
      <c r="O41" s="37"/>
      <c r="P41" s="77">
        <f>M49</f>
        <v>21</v>
      </c>
      <c r="Q41" s="78" t="s">
        <v>52</v>
      </c>
      <c r="R41" s="72">
        <v>0</v>
      </c>
      <c r="S41" s="73"/>
    </row>
    <row r="42" spans="1:19" ht="20.25" customHeight="1">
      <c r="A42" s="69">
        <v>5</v>
      </c>
      <c r="B42" s="70" t="s">
        <v>60</v>
      </c>
      <c r="C42" s="17"/>
      <c r="D42" s="71" t="s">
        <v>49</v>
      </c>
      <c r="E42" s="72">
        <f>SUMIF(Rozpocet!O13:O136,256,Rozpocet!I13:I136)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61</v>
      </c>
      <c r="N42" s="37"/>
      <c r="O42" s="37"/>
      <c r="P42" s="77">
        <f>M49</f>
        <v>21</v>
      </c>
      <c r="Q42" s="78" t="s">
        <v>52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53</v>
      </c>
      <c r="E43" s="72">
        <f>SUMIF(Rozpocet!O14:O136,64,Rozpocet!I14:I136)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62</v>
      </c>
      <c r="N43" s="37"/>
      <c r="O43" s="37"/>
      <c r="P43" s="37"/>
      <c r="Q43" s="31"/>
      <c r="R43" s="72">
        <f>SUMIF(Rozpocet!O14:O136,1024,Rozpocet!I14:I136)</f>
        <v>0</v>
      </c>
      <c r="S43" s="73"/>
    </row>
    <row r="44" spans="1:19" ht="20.25" customHeight="1">
      <c r="A44" s="69">
        <v>7</v>
      </c>
      <c r="B44" s="82" t="s">
        <v>63</v>
      </c>
      <c r="C44" s="37"/>
      <c r="D44" s="31"/>
      <c r="E44" s="83">
        <f>SUM(E38:E43)</f>
        <v>0</v>
      </c>
      <c r="F44" s="47"/>
      <c r="G44" s="69">
        <v>12</v>
      </c>
      <c r="H44" s="82" t="s">
        <v>64</v>
      </c>
      <c r="I44" s="31"/>
      <c r="J44" s="84">
        <f>SUM(J38:J41)</f>
        <v>0</v>
      </c>
      <c r="K44" s="85"/>
      <c r="L44" s="69">
        <v>19</v>
      </c>
      <c r="M44" s="70" t="s">
        <v>65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66</v>
      </c>
      <c r="C45" s="89"/>
      <c r="D45" s="90"/>
      <c r="E45" s="91">
        <f>SUMIF(Rozpocet!O14:O136,512,Rozpocet!I14:I136)</f>
        <v>0</v>
      </c>
      <c r="F45" s="43"/>
      <c r="G45" s="87">
        <v>21</v>
      </c>
      <c r="H45" s="88" t="s">
        <v>67</v>
      </c>
      <c r="I45" s="90"/>
      <c r="J45" s="92">
        <v>0</v>
      </c>
      <c r="K45" s="93">
        <f>M49</f>
        <v>21</v>
      </c>
      <c r="L45" s="87">
        <v>22</v>
      </c>
      <c r="M45" s="88" t="s">
        <v>68</v>
      </c>
      <c r="N45" s="89"/>
      <c r="O45" s="89"/>
      <c r="P45" s="89"/>
      <c r="Q45" s="90"/>
      <c r="R45" s="91">
        <f>SUMIF(Rozpocet!O14:O136,"&lt;4",Rozpocet!I14:I136)+SUMIF(Rozpocet!O14:O136,"&gt;1024",Rozpocet!I14:I136)</f>
        <v>0</v>
      </c>
      <c r="S45" s="43"/>
    </row>
    <row r="46" spans="1:19" ht="20.25" customHeight="1">
      <c r="A46" s="94" t="s">
        <v>24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69</v>
      </c>
      <c r="M46" s="50"/>
      <c r="N46" s="65" t="s">
        <v>70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71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72</v>
      </c>
      <c r="B48" s="33"/>
      <c r="C48" s="33"/>
      <c r="D48" s="33"/>
      <c r="E48" s="33"/>
      <c r="F48" s="34"/>
      <c r="G48" s="100" t="s">
        <v>73</v>
      </c>
      <c r="H48" s="33"/>
      <c r="I48" s="33"/>
      <c r="J48" s="33"/>
      <c r="K48" s="33"/>
      <c r="L48" s="69">
        <v>24</v>
      </c>
      <c r="M48" s="101">
        <v>15</v>
      </c>
      <c r="N48" s="34" t="s">
        <v>52</v>
      </c>
      <c r="O48" s="102">
        <f>R47-O49</f>
        <v>0</v>
      </c>
      <c r="P48" s="37" t="s">
        <v>74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22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52</v>
      </c>
      <c r="O49" s="102">
        <f>ROUND(SUMIF(Rozpocet!N14:N136,M49,Rozpocet!I14:I136)+SUMIF(P38:P42,M49,R38:R42)+IF(K45=M49,J45,0),2)</f>
        <v>0</v>
      </c>
      <c r="P49" s="37" t="s">
        <v>74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75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72</v>
      </c>
      <c r="B51" s="33"/>
      <c r="C51" s="33"/>
      <c r="D51" s="33"/>
      <c r="E51" s="33"/>
      <c r="F51" s="34"/>
      <c r="G51" s="100" t="s">
        <v>73</v>
      </c>
      <c r="H51" s="33"/>
      <c r="I51" s="33"/>
      <c r="J51" s="33"/>
      <c r="K51" s="33"/>
      <c r="L51" s="63" t="s">
        <v>76</v>
      </c>
      <c r="M51" s="50"/>
      <c r="N51" s="65" t="s">
        <v>77</v>
      </c>
      <c r="O51" s="49"/>
      <c r="P51" s="49"/>
      <c r="Q51" s="49"/>
      <c r="R51" s="113"/>
      <c r="S51" s="52"/>
    </row>
    <row r="52" spans="1:19" ht="20.25" customHeight="1">
      <c r="A52" s="105" t="s">
        <v>26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78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79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72</v>
      </c>
      <c r="B54" s="42"/>
      <c r="C54" s="42"/>
      <c r="D54" s="42"/>
      <c r="E54" s="42"/>
      <c r="F54" s="115"/>
      <c r="G54" s="116" t="s">
        <v>73</v>
      </c>
      <c r="H54" s="42"/>
      <c r="I54" s="42"/>
      <c r="J54" s="42"/>
      <c r="K54" s="42"/>
      <c r="L54" s="87">
        <v>29</v>
      </c>
      <c r="M54" s="88" t="s">
        <v>80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81</v>
      </c>
      <c r="B1" s="119"/>
      <c r="C1" s="119"/>
      <c r="D1" s="119"/>
      <c r="E1" s="119"/>
    </row>
    <row r="2" spans="1:5" ht="12" customHeight="1">
      <c r="A2" s="120" t="s">
        <v>82</v>
      </c>
      <c r="B2" s="121" t="str">
        <f>'Krycí list'!E5</f>
        <v>Hlavní vstup objektu Gymnázia Třinec</v>
      </c>
      <c r="C2" s="122"/>
      <c r="D2" s="122"/>
      <c r="E2" s="122"/>
    </row>
    <row r="3" spans="1:5" ht="12" customHeight="1">
      <c r="A3" s="120" t="s">
        <v>83</v>
      </c>
      <c r="B3" s="121" t="str">
        <f>'Krycí list'!E7</f>
        <v>SO 01 Hlavní vstup</v>
      </c>
      <c r="C3" s="123"/>
      <c r="D3" s="121"/>
      <c r="E3" s="124"/>
    </row>
    <row r="4" spans="1:5" ht="12" customHeight="1">
      <c r="A4" s="120" t="s">
        <v>84</v>
      </c>
      <c r="B4" s="121" t="str">
        <f>'Krycí list'!E9</f>
        <v>Etapa I  Oprava terasy</v>
      </c>
      <c r="C4" s="123"/>
      <c r="D4" s="121"/>
      <c r="E4" s="124"/>
    </row>
    <row r="5" spans="1:5" ht="12" customHeight="1">
      <c r="A5" s="121" t="s">
        <v>85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86</v>
      </c>
      <c r="B7" s="121" t="str">
        <f>'Krycí list'!E26</f>
        <v>Gymnázium Třinec, p.o.</v>
      </c>
      <c r="C7" s="123"/>
      <c r="D7" s="121"/>
      <c r="E7" s="124"/>
    </row>
    <row r="8" spans="1:5" ht="12" customHeight="1">
      <c r="A8" s="121" t="s">
        <v>87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88</v>
      </c>
      <c r="B9" s="121" t="s">
        <v>32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89</v>
      </c>
      <c r="B11" s="126" t="s">
        <v>90</v>
      </c>
      <c r="C11" s="127" t="s">
        <v>91</v>
      </c>
      <c r="D11" s="128" t="s">
        <v>92</v>
      </c>
      <c r="E11" s="127" t="s">
        <v>93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12.200910290000001</v>
      </c>
      <c r="E14" s="140">
        <f>Rozpocet!M14</f>
        <v>19.917307</v>
      </c>
    </row>
    <row r="15" spans="1:5" s="136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2.5725243599999996</v>
      </c>
      <c r="E15" s="144">
        <f>Rozpocet!M15</f>
        <v>0</v>
      </c>
    </row>
    <row r="16" spans="1:5" s="136" customFormat="1" ht="12.75" customHeight="1">
      <c r="A16" s="141" t="str">
        <f>Rozpocet!D18</f>
        <v>6</v>
      </c>
      <c r="B16" s="142" t="str">
        <f>Rozpocet!E18</f>
        <v>Úpravy povrchů, podlahy a osazování výplní</v>
      </c>
      <c r="C16" s="143">
        <f>Rozpocet!I18</f>
        <v>0</v>
      </c>
      <c r="D16" s="144">
        <f>Rozpocet!K18</f>
        <v>9.622250330000002</v>
      </c>
      <c r="E16" s="144">
        <f>Rozpocet!M18</f>
        <v>0</v>
      </c>
    </row>
    <row r="17" spans="1:5" s="136" customFormat="1" ht="12.75" customHeight="1">
      <c r="A17" s="141" t="str">
        <f>Rozpocet!D46</f>
        <v>94</v>
      </c>
      <c r="B17" s="142" t="str">
        <f>Rozpocet!E46</f>
        <v>Lešení a stavební výtahy</v>
      </c>
      <c r="C17" s="143">
        <f>Rozpocet!I46</f>
        <v>0</v>
      </c>
      <c r="D17" s="144">
        <f>Rozpocet!K46</f>
        <v>0.00441</v>
      </c>
      <c r="E17" s="144">
        <f>Rozpocet!M46</f>
        <v>0</v>
      </c>
    </row>
    <row r="18" spans="1:5" s="136" customFormat="1" ht="12.75" customHeight="1">
      <c r="A18" s="141" t="str">
        <f>Rozpocet!D55</f>
        <v>95</v>
      </c>
      <c r="B18" s="142" t="str">
        <f>Rozpocet!E55</f>
        <v>Různé dokončovací konstrukce a práce pozemních staveb</v>
      </c>
      <c r="C18" s="143">
        <f>Rozpocet!I55</f>
        <v>0</v>
      </c>
      <c r="D18" s="144">
        <f>Rozpocet!K55</f>
        <v>0.0017256</v>
      </c>
      <c r="E18" s="144">
        <f>Rozpocet!M55</f>
        <v>0</v>
      </c>
    </row>
    <row r="19" spans="1:5" s="136" customFormat="1" ht="12.75" customHeight="1">
      <c r="A19" s="141" t="str">
        <f>Rozpocet!D59</f>
        <v>96</v>
      </c>
      <c r="B19" s="142" t="str">
        <f>Rozpocet!E59</f>
        <v>Bourání konstrukcí</v>
      </c>
      <c r="C19" s="143">
        <f>Rozpocet!I59</f>
        <v>0</v>
      </c>
      <c r="D19" s="144">
        <f>Rozpocet!K59</f>
        <v>0</v>
      </c>
      <c r="E19" s="144">
        <f>Rozpocet!M59</f>
        <v>19.917307</v>
      </c>
    </row>
    <row r="20" spans="1:5" s="136" customFormat="1" ht="12.75" customHeight="1">
      <c r="A20" s="141" t="str">
        <f>Rozpocet!D76</f>
        <v>99</v>
      </c>
      <c r="B20" s="142" t="str">
        <f>Rozpocet!E76</f>
        <v>Přesun hmot</v>
      </c>
      <c r="C20" s="143">
        <f>Rozpocet!I76</f>
        <v>0</v>
      </c>
      <c r="D20" s="144">
        <f>Rozpocet!K76</f>
        <v>0</v>
      </c>
      <c r="E20" s="144">
        <f>Rozpocet!M76</f>
        <v>0</v>
      </c>
    </row>
    <row r="21" spans="1:5" s="136" customFormat="1" ht="12.75" customHeight="1">
      <c r="A21" s="137" t="str">
        <f>Rozpocet!D78</f>
        <v>PSV</v>
      </c>
      <c r="B21" s="138" t="str">
        <f>Rozpocet!E78</f>
        <v>Práce a dodávky PSV</v>
      </c>
      <c r="C21" s="139">
        <f>Rozpocet!I78</f>
        <v>0</v>
      </c>
      <c r="D21" s="140">
        <f>Rozpocet!K78</f>
        <v>0.5809326</v>
      </c>
      <c r="E21" s="140">
        <f>Rozpocet!M78</f>
        <v>0.6188503999999999</v>
      </c>
    </row>
    <row r="22" spans="1:5" s="136" customFormat="1" ht="12.75" customHeight="1">
      <c r="A22" s="141" t="str">
        <f>Rozpocet!D79</f>
        <v>711</v>
      </c>
      <c r="B22" s="142" t="str">
        <f>Rozpocet!E79</f>
        <v>Izolace proti vodě, vlhkosti a plynům</v>
      </c>
      <c r="C22" s="143">
        <f>Rozpocet!I79</f>
        <v>0</v>
      </c>
      <c r="D22" s="144">
        <f>Rozpocet!K79</f>
        <v>0.1361774</v>
      </c>
      <c r="E22" s="144">
        <f>Rozpocet!M79</f>
        <v>0.28498499999999993</v>
      </c>
    </row>
    <row r="23" spans="1:5" s="136" customFormat="1" ht="12.75" customHeight="1">
      <c r="A23" s="141" t="str">
        <f>Rozpocet!D89</f>
        <v>712</v>
      </c>
      <c r="B23" s="142" t="str">
        <f>Rozpocet!E89</f>
        <v>Povlakové krytiny</v>
      </c>
      <c r="C23" s="143">
        <f>Rozpocet!I89</f>
        <v>0</v>
      </c>
      <c r="D23" s="144">
        <f>Rozpocet!K89</f>
        <v>0.0771229</v>
      </c>
      <c r="E23" s="144">
        <f>Rozpocet!M89</f>
        <v>0</v>
      </c>
    </row>
    <row r="24" spans="1:5" s="136" customFormat="1" ht="12.75" customHeight="1">
      <c r="A24" s="141" t="str">
        <f>Rozpocet!D100</f>
        <v>713</v>
      </c>
      <c r="B24" s="142" t="str">
        <f>Rozpocet!E100</f>
        <v>Izolace tepelné</v>
      </c>
      <c r="C24" s="143">
        <f>Rozpocet!I100</f>
        <v>0</v>
      </c>
      <c r="D24" s="144">
        <f>Rozpocet!K100</f>
        <v>0.0662223</v>
      </c>
      <c r="E24" s="144">
        <f>Rozpocet!M100</f>
        <v>0.030198</v>
      </c>
    </row>
    <row r="25" spans="1:5" s="136" customFormat="1" ht="12.75" customHeight="1">
      <c r="A25" s="141" t="str">
        <f>Rozpocet!D108</f>
        <v>721</v>
      </c>
      <c r="B25" s="142" t="str">
        <f>Rozpocet!E108</f>
        <v>Zdravotechnika - vnitřní kanalizace</v>
      </c>
      <c r="C25" s="143">
        <f>Rozpocet!I108</f>
        <v>0</v>
      </c>
      <c r="D25" s="144">
        <f>Rozpocet!K108</f>
        <v>0</v>
      </c>
      <c r="E25" s="144">
        <f>Rozpocet!M108</f>
        <v>0.0341</v>
      </c>
    </row>
    <row r="26" spans="1:5" s="136" customFormat="1" ht="12.75" customHeight="1">
      <c r="A26" s="141" t="str">
        <f>Rozpocet!D112</f>
        <v>764</v>
      </c>
      <c r="B26" s="142" t="str">
        <f>Rozpocet!E112</f>
        <v>Konstrukce klempířské</v>
      </c>
      <c r="C26" s="143">
        <f>Rozpocet!I112</f>
        <v>0</v>
      </c>
      <c r="D26" s="144">
        <f>Rozpocet!K112</f>
        <v>0.23840999999999998</v>
      </c>
      <c r="E26" s="144">
        <f>Rozpocet!M112</f>
        <v>0.2584074</v>
      </c>
    </row>
    <row r="27" spans="1:5" s="136" customFormat="1" ht="12.75" customHeight="1">
      <c r="A27" s="141" t="str">
        <f>Rozpocet!D131</f>
        <v>784</v>
      </c>
      <c r="B27" s="142" t="str">
        <f>Rozpocet!E131</f>
        <v>Dokončovací práce - malby a tapety</v>
      </c>
      <c r="C27" s="143">
        <f>Rozpocet!I131</f>
        <v>0</v>
      </c>
      <c r="D27" s="144">
        <f>Rozpocet!K131</f>
        <v>0.06300000000000001</v>
      </c>
      <c r="E27" s="144">
        <f>Rozpocet!M131</f>
        <v>0.01116</v>
      </c>
    </row>
    <row r="28" spans="2:5" s="145" customFormat="1" ht="12.75" customHeight="1">
      <c r="B28" s="146" t="s">
        <v>94</v>
      </c>
      <c r="C28" s="147">
        <f>Rozpocet!I136</f>
        <v>0</v>
      </c>
      <c r="D28" s="148">
        <f>Rozpocet!K136</f>
        <v>12.781842890000002</v>
      </c>
      <c r="E28" s="148">
        <f>Rozpocet!M136</f>
        <v>20.5361574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"/>
  <sheetViews>
    <sheetView showGridLines="0" tabSelected="1" zoomScalePageLayoutView="0" workbookViewId="0" topLeftCell="A1">
      <pane ySplit="13" topLeftCell="A134" activePane="bottomLeft" state="frozen"/>
      <selection pane="topLeft" activeCell="A1" sqref="A1"/>
      <selection pane="bottomLeft" activeCell="E111" sqref="E11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82</v>
      </c>
      <c r="B2" s="121"/>
      <c r="C2" s="121" t="str">
        <f>'Krycí list'!E5</f>
        <v>Hlavní vstup objektu Gymnázia Třinec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83</v>
      </c>
      <c r="B3" s="121"/>
      <c r="C3" s="121" t="str">
        <f>'Krycí list'!E7</f>
        <v>SO 01 Hlavní vstup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84</v>
      </c>
      <c r="B4" s="121"/>
      <c r="C4" s="121" t="str">
        <f>'Krycí list'!E9</f>
        <v>Etapa I  Oprava terasy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96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86</v>
      </c>
      <c r="B7" s="121"/>
      <c r="C7" s="121" t="str">
        <f>'Krycí list'!E26</f>
        <v>Gymnázium Třinec, p.o.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87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88</v>
      </c>
      <c r="B9" s="121"/>
      <c r="C9" s="121" t="s">
        <v>32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97</v>
      </c>
      <c r="B11" s="126" t="s">
        <v>98</v>
      </c>
      <c r="C11" s="126" t="s">
        <v>99</v>
      </c>
      <c r="D11" s="126" t="s">
        <v>100</v>
      </c>
      <c r="E11" s="126" t="s">
        <v>90</v>
      </c>
      <c r="F11" s="126" t="s">
        <v>101</v>
      </c>
      <c r="G11" s="126" t="s">
        <v>102</v>
      </c>
      <c r="H11" s="126" t="s">
        <v>103</v>
      </c>
      <c r="I11" s="126" t="s">
        <v>91</v>
      </c>
      <c r="J11" s="126" t="s">
        <v>104</v>
      </c>
      <c r="K11" s="126" t="s">
        <v>92</v>
      </c>
      <c r="L11" s="126" t="s">
        <v>105</v>
      </c>
      <c r="M11" s="126" t="s">
        <v>106</v>
      </c>
      <c r="N11" s="126" t="s">
        <v>107</v>
      </c>
      <c r="O11" s="151" t="s">
        <v>108</v>
      </c>
      <c r="P11" s="152" t="s">
        <v>109</v>
      </c>
      <c r="Q11" s="126"/>
      <c r="R11" s="126"/>
      <c r="S11" s="126"/>
      <c r="T11" s="153" t="s">
        <v>110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69</v>
      </c>
      <c r="C14" s="159"/>
      <c r="D14" s="159" t="s">
        <v>48</v>
      </c>
      <c r="E14" s="159" t="s">
        <v>111</v>
      </c>
      <c r="F14" s="159"/>
      <c r="G14" s="159"/>
      <c r="H14" s="159"/>
      <c r="I14" s="161">
        <f>I15+I18+I46+I55+I59+I76</f>
        <v>0</v>
      </c>
      <c r="J14" s="159"/>
      <c r="K14" s="162">
        <f>K15+K18+K46+K55+K59+K76</f>
        <v>12.200910290000001</v>
      </c>
      <c r="L14" s="159"/>
      <c r="M14" s="162">
        <f>M15+M18+M46+M55+M59+M76</f>
        <v>19.917307</v>
      </c>
      <c r="N14" s="159"/>
      <c r="P14" s="138" t="s">
        <v>112</v>
      </c>
    </row>
    <row r="15" spans="2:16" s="136" customFormat="1" ht="12.75" customHeight="1">
      <c r="B15" s="141" t="s">
        <v>69</v>
      </c>
      <c r="D15" s="142" t="s">
        <v>113</v>
      </c>
      <c r="E15" s="142" t="s">
        <v>114</v>
      </c>
      <c r="I15" s="143">
        <f>SUM(I16:I17)</f>
        <v>0</v>
      </c>
      <c r="K15" s="144">
        <f>SUM(K16:K17)</f>
        <v>2.5725243599999996</v>
      </c>
      <c r="M15" s="144">
        <f>SUM(M16:M17)</f>
        <v>0</v>
      </c>
      <c r="P15" s="142" t="s">
        <v>115</v>
      </c>
    </row>
    <row r="16" spans="1:16" s="14" customFormat="1" ht="13.5" customHeight="1">
      <c r="A16" s="163" t="s">
        <v>115</v>
      </c>
      <c r="B16" s="163" t="s">
        <v>116</v>
      </c>
      <c r="C16" s="163" t="s">
        <v>117</v>
      </c>
      <c r="D16" s="164" t="s">
        <v>118</v>
      </c>
      <c r="E16" s="165" t="s">
        <v>119</v>
      </c>
      <c r="F16" s="163" t="s">
        <v>120</v>
      </c>
      <c r="G16" s="166">
        <v>16.804</v>
      </c>
      <c r="H16" s="167"/>
      <c r="I16" s="167">
        <f>ROUND(G16*H16,2)</f>
        <v>0</v>
      </c>
      <c r="J16" s="168">
        <v>0.15309</v>
      </c>
      <c r="K16" s="166">
        <f>G16*J16</f>
        <v>2.5725243599999996</v>
      </c>
      <c r="L16" s="168">
        <v>0</v>
      </c>
      <c r="M16" s="166">
        <f>G16*L16</f>
        <v>0</v>
      </c>
      <c r="N16" s="169">
        <v>21</v>
      </c>
      <c r="O16" s="170">
        <v>4</v>
      </c>
      <c r="P16" s="14" t="s">
        <v>121</v>
      </c>
    </row>
    <row r="17" spans="4:19" s="14" customFormat="1" ht="15.75" customHeight="1">
      <c r="D17" s="171"/>
      <c r="E17" s="172" t="s">
        <v>122</v>
      </c>
      <c r="G17" s="173">
        <v>16.804</v>
      </c>
      <c r="P17" s="171" t="s">
        <v>121</v>
      </c>
      <c r="Q17" s="171" t="s">
        <v>121</v>
      </c>
      <c r="R17" s="171" t="s">
        <v>123</v>
      </c>
      <c r="S17" s="171" t="s">
        <v>115</v>
      </c>
    </row>
    <row r="18" spans="2:16" s="136" customFormat="1" ht="12.75" customHeight="1">
      <c r="B18" s="141" t="s">
        <v>69</v>
      </c>
      <c r="D18" s="142" t="s">
        <v>124</v>
      </c>
      <c r="E18" s="142" t="s">
        <v>125</v>
      </c>
      <c r="I18" s="143">
        <f>SUM(I19:I45)</f>
        <v>0</v>
      </c>
      <c r="K18" s="144">
        <f>SUM(K19:K45)</f>
        <v>9.622250330000002</v>
      </c>
      <c r="M18" s="144">
        <f>SUM(M19:M45)</f>
        <v>0</v>
      </c>
      <c r="P18" s="142" t="s">
        <v>115</v>
      </c>
    </row>
    <row r="19" spans="1:16" s="14" customFormat="1" ht="24" customHeight="1">
      <c r="A19" s="163" t="s">
        <v>121</v>
      </c>
      <c r="B19" s="163" t="s">
        <v>116</v>
      </c>
      <c r="C19" s="163" t="s">
        <v>117</v>
      </c>
      <c r="D19" s="164" t="s">
        <v>126</v>
      </c>
      <c r="E19" s="165" t="s">
        <v>127</v>
      </c>
      <c r="F19" s="163" t="s">
        <v>128</v>
      </c>
      <c r="G19" s="166">
        <v>15</v>
      </c>
      <c r="H19" s="167"/>
      <c r="I19" s="167">
        <f>ROUND(G19*H19,2)</f>
        <v>0</v>
      </c>
      <c r="J19" s="168">
        <v>0.017</v>
      </c>
      <c r="K19" s="166">
        <f>G19*J19</f>
        <v>0.255</v>
      </c>
      <c r="L19" s="168">
        <v>0</v>
      </c>
      <c r="M19" s="166">
        <f>G19*L19</f>
        <v>0</v>
      </c>
      <c r="N19" s="169">
        <v>21</v>
      </c>
      <c r="O19" s="170">
        <v>4</v>
      </c>
      <c r="P19" s="14" t="s">
        <v>121</v>
      </c>
    </row>
    <row r="20" spans="1:16" s="14" customFormat="1" ht="13.5" customHeight="1">
      <c r="A20" s="163" t="s">
        <v>113</v>
      </c>
      <c r="B20" s="163" t="s">
        <v>116</v>
      </c>
      <c r="C20" s="163" t="s">
        <v>117</v>
      </c>
      <c r="D20" s="164" t="s">
        <v>129</v>
      </c>
      <c r="E20" s="165" t="s">
        <v>130</v>
      </c>
      <c r="F20" s="163" t="s">
        <v>131</v>
      </c>
      <c r="G20" s="166">
        <v>2</v>
      </c>
      <c r="H20" s="167"/>
      <c r="I20" s="167">
        <f>ROUND(G20*H20,2)</f>
        <v>0</v>
      </c>
      <c r="J20" s="168">
        <v>0.0035</v>
      </c>
      <c r="K20" s="166">
        <f>G20*J20</f>
        <v>0.007</v>
      </c>
      <c r="L20" s="168">
        <v>0</v>
      </c>
      <c r="M20" s="166">
        <f>G20*L20</f>
        <v>0</v>
      </c>
      <c r="N20" s="169">
        <v>21</v>
      </c>
      <c r="O20" s="170">
        <v>4</v>
      </c>
      <c r="P20" s="14" t="s">
        <v>121</v>
      </c>
    </row>
    <row r="21" spans="1:16" s="14" customFormat="1" ht="22.5">
      <c r="A21" s="163" t="s">
        <v>132</v>
      </c>
      <c r="B21" s="163" t="s">
        <v>116</v>
      </c>
      <c r="C21" s="163" t="s">
        <v>117</v>
      </c>
      <c r="D21" s="164" t="s">
        <v>133</v>
      </c>
      <c r="E21" s="165" t="s">
        <v>134</v>
      </c>
      <c r="F21" s="163" t="s">
        <v>128</v>
      </c>
      <c r="G21" s="166">
        <v>21</v>
      </c>
      <c r="H21" s="167"/>
      <c r="I21" s="167">
        <f>ROUND(G21*H21,2)</f>
        <v>0</v>
      </c>
      <c r="J21" s="168">
        <v>0.017</v>
      </c>
      <c r="K21" s="166">
        <f>G21*J21</f>
        <v>0.35700000000000004</v>
      </c>
      <c r="L21" s="168">
        <v>0</v>
      </c>
      <c r="M21" s="166">
        <f>G21*L21</f>
        <v>0</v>
      </c>
      <c r="N21" s="169">
        <v>21</v>
      </c>
      <c r="O21" s="170">
        <v>4</v>
      </c>
      <c r="P21" s="14" t="s">
        <v>121</v>
      </c>
    </row>
    <row r="22" spans="1:16" s="14" customFormat="1" ht="24" customHeight="1">
      <c r="A22" s="163" t="s">
        <v>135</v>
      </c>
      <c r="B22" s="163" t="s">
        <v>116</v>
      </c>
      <c r="C22" s="163" t="s">
        <v>136</v>
      </c>
      <c r="D22" s="164" t="s">
        <v>137</v>
      </c>
      <c r="E22" s="165" t="s">
        <v>138</v>
      </c>
      <c r="F22" s="163" t="s">
        <v>128</v>
      </c>
      <c r="G22" s="166">
        <v>6.679</v>
      </c>
      <c r="H22" s="167"/>
      <c r="I22" s="167">
        <f>ROUND(G22*H22,2)</f>
        <v>0</v>
      </c>
      <c r="J22" s="168">
        <v>0.02636</v>
      </c>
      <c r="K22" s="166">
        <f>G22*J22</f>
        <v>0.17605844</v>
      </c>
      <c r="L22" s="168">
        <v>0</v>
      </c>
      <c r="M22" s="166">
        <f>G22*L22</f>
        <v>0</v>
      </c>
      <c r="N22" s="169">
        <v>21</v>
      </c>
      <c r="O22" s="170">
        <v>4</v>
      </c>
      <c r="P22" s="14" t="s">
        <v>121</v>
      </c>
    </row>
    <row r="23" spans="4:19" s="14" customFormat="1" ht="15.75" customHeight="1">
      <c r="D23" s="171"/>
      <c r="E23" s="172" t="s">
        <v>139</v>
      </c>
      <c r="G23" s="173">
        <v>6.679</v>
      </c>
      <c r="P23" s="171" t="s">
        <v>121</v>
      </c>
      <c r="Q23" s="171" t="s">
        <v>121</v>
      </c>
      <c r="R23" s="171" t="s">
        <v>123</v>
      </c>
      <c r="S23" s="171" t="s">
        <v>115</v>
      </c>
    </row>
    <row r="24" spans="1:16" s="14" customFormat="1" ht="24" customHeight="1">
      <c r="A24" s="163" t="s">
        <v>124</v>
      </c>
      <c r="B24" s="163" t="s">
        <v>116</v>
      </c>
      <c r="C24" s="163" t="s">
        <v>136</v>
      </c>
      <c r="D24" s="164" t="s">
        <v>140</v>
      </c>
      <c r="E24" s="165" t="s">
        <v>141</v>
      </c>
      <c r="F24" s="163" t="s">
        <v>128</v>
      </c>
      <c r="G24" s="166">
        <v>13.358</v>
      </c>
      <c r="H24" s="167"/>
      <c r="I24" s="167">
        <f>ROUND(G24*H24,2)</f>
        <v>0</v>
      </c>
      <c r="J24" s="168">
        <v>0.0079</v>
      </c>
      <c r="K24" s="166">
        <f>G24*J24</f>
        <v>0.10552820000000002</v>
      </c>
      <c r="L24" s="168">
        <v>0</v>
      </c>
      <c r="M24" s="166">
        <f>G24*L24</f>
        <v>0</v>
      </c>
      <c r="N24" s="169">
        <v>21</v>
      </c>
      <c r="O24" s="170">
        <v>4</v>
      </c>
      <c r="P24" s="14" t="s">
        <v>121</v>
      </c>
    </row>
    <row r="25" spans="4:19" s="14" customFormat="1" ht="15.75" customHeight="1">
      <c r="D25" s="171"/>
      <c r="E25" s="172" t="s">
        <v>142</v>
      </c>
      <c r="G25" s="173">
        <v>13.358</v>
      </c>
      <c r="P25" s="171" t="s">
        <v>121</v>
      </c>
      <c r="Q25" s="171" t="s">
        <v>121</v>
      </c>
      <c r="R25" s="171" t="s">
        <v>123</v>
      </c>
      <c r="S25" s="171" t="s">
        <v>115</v>
      </c>
    </row>
    <row r="26" spans="1:16" s="14" customFormat="1" ht="24" customHeight="1">
      <c r="A26" s="163" t="s">
        <v>143</v>
      </c>
      <c r="B26" s="163" t="s">
        <v>116</v>
      </c>
      <c r="C26" s="163" t="s">
        <v>136</v>
      </c>
      <c r="D26" s="164" t="s">
        <v>144</v>
      </c>
      <c r="E26" s="165" t="s">
        <v>145</v>
      </c>
      <c r="F26" s="163" t="s">
        <v>128</v>
      </c>
      <c r="G26" s="166">
        <v>6.679</v>
      </c>
      <c r="H26" s="167"/>
      <c r="I26" s="167">
        <f>ROUND(G26*H26,2)</f>
        <v>0</v>
      </c>
      <c r="J26" s="168">
        <v>0.00052</v>
      </c>
      <c r="K26" s="166">
        <f>G26*J26</f>
        <v>0.00347308</v>
      </c>
      <c r="L26" s="168">
        <v>0</v>
      </c>
      <c r="M26" s="166">
        <f>G26*L26</f>
        <v>0</v>
      </c>
      <c r="N26" s="169">
        <v>21</v>
      </c>
      <c r="O26" s="170">
        <v>4</v>
      </c>
      <c r="P26" s="14" t="s">
        <v>121</v>
      </c>
    </row>
    <row r="27" spans="1:16" s="14" customFormat="1" ht="13.5" customHeight="1">
      <c r="A27" s="163" t="s">
        <v>146</v>
      </c>
      <c r="B27" s="163" t="s">
        <v>116</v>
      </c>
      <c r="C27" s="163" t="s">
        <v>136</v>
      </c>
      <c r="D27" s="164" t="s">
        <v>147</v>
      </c>
      <c r="E27" s="165" t="s">
        <v>148</v>
      </c>
      <c r="F27" s="163" t="s">
        <v>128</v>
      </c>
      <c r="G27" s="166">
        <v>12.874</v>
      </c>
      <c r="H27" s="167"/>
      <c r="I27" s="167">
        <f>ROUND(G27*H27,2)</f>
        <v>0</v>
      </c>
      <c r="J27" s="168">
        <v>0.02636</v>
      </c>
      <c r="K27" s="166">
        <f>G27*J27</f>
        <v>0.33935864000000004</v>
      </c>
      <c r="L27" s="168">
        <v>0</v>
      </c>
      <c r="M27" s="166">
        <f>G27*L27</f>
        <v>0</v>
      </c>
      <c r="N27" s="169">
        <v>21</v>
      </c>
      <c r="O27" s="170">
        <v>4</v>
      </c>
      <c r="P27" s="14" t="s">
        <v>121</v>
      </c>
    </row>
    <row r="28" spans="4:19" s="14" customFormat="1" ht="15.75" customHeight="1">
      <c r="D28" s="171"/>
      <c r="E28" s="172" t="s">
        <v>149</v>
      </c>
      <c r="G28" s="173">
        <v>12.874</v>
      </c>
      <c r="P28" s="171" t="s">
        <v>121</v>
      </c>
      <c r="Q28" s="171" t="s">
        <v>121</v>
      </c>
      <c r="R28" s="171" t="s">
        <v>123</v>
      </c>
      <c r="S28" s="171" t="s">
        <v>115</v>
      </c>
    </row>
    <row r="29" spans="1:16" s="14" customFormat="1" ht="24" customHeight="1">
      <c r="A29" s="163" t="s">
        <v>150</v>
      </c>
      <c r="B29" s="163" t="s">
        <v>116</v>
      </c>
      <c r="C29" s="163" t="s">
        <v>136</v>
      </c>
      <c r="D29" s="164" t="s">
        <v>151</v>
      </c>
      <c r="E29" s="165" t="s">
        <v>152</v>
      </c>
      <c r="F29" s="163" t="s">
        <v>128</v>
      </c>
      <c r="G29" s="166">
        <v>128.74</v>
      </c>
      <c r="H29" s="167"/>
      <c r="I29" s="167">
        <f>ROUND(G29*H29,2)</f>
        <v>0</v>
      </c>
      <c r="J29" s="168">
        <v>0.0079</v>
      </c>
      <c r="K29" s="166">
        <f>G29*J29</f>
        <v>1.0170460000000001</v>
      </c>
      <c r="L29" s="168">
        <v>0</v>
      </c>
      <c r="M29" s="166">
        <f>G29*L29</f>
        <v>0</v>
      </c>
      <c r="N29" s="169">
        <v>21</v>
      </c>
      <c r="O29" s="170">
        <v>4</v>
      </c>
      <c r="P29" s="14" t="s">
        <v>121</v>
      </c>
    </row>
    <row r="30" spans="4:19" s="14" customFormat="1" ht="15.75" customHeight="1">
      <c r="D30" s="171"/>
      <c r="E30" s="172" t="s">
        <v>153</v>
      </c>
      <c r="G30" s="173">
        <v>128.74</v>
      </c>
      <c r="P30" s="171" t="s">
        <v>121</v>
      </c>
      <c r="Q30" s="171" t="s">
        <v>121</v>
      </c>
      <c r="R30" s="171" t="s">
        <v>123</v>
      </c>
      <c r="S30" s="171" t="s">
        <v>115</v>
      </c>
    </row>
    <row r="31" spans="1:16" s="14" customFormat="1" ht="24" customHeight="1">
      <c r="A31" s="163" t="s">
        <v>154</v>
      </c>
      <c r="B31" s="163" t="s">
        <v>116</v>
      </c>
      <c r="C31" s="163" t="s">
        <v>136</v>
      </c>
      <c r="D31" s="164" t="s">
        <v>155</v>
      </c>
      <c r="E31" s="165" t="s">
        <v>156</v>
      </c>
      <c r="F31" s="163" t="s">
        <v>128</v>
      </c>
      <c r="G31" s="166">
        <v>13.358</v>
      </c>
      <c r="H31" s="167"/>
      <c r="I31" s="167">
        <f>ROUND(G31*H31,2)</f>
        <v>0</v>
      </c>
      <c r="J31" s="168">
        <v>0.00052</v>
      </c>
      <c r="K31" s="166">
        <f>G31*J31</f>
        <v>0.00694616</v>
      </c>
      <c r="L31" s="168">
        <v>0</v>
      </c>
      <c r="M31" s="166">
        <f>G31*L31</f>
        <v>0</v>
      </c>
      <c r="N31" s="169">
        <v>21</v>
      </c>
      <c r="O31" s="170">
        <v>4</v>
      </c>
      <c r="P31" s="14" t="s">
        <v>121</v>
      </c>
    </row>
    <row r="32" spans="1:16" s="14" customFormat="1" ht="13.5" customHeight="1">
      <c r="A32" s="163" t="s">
        <v>157</v>
      </c>
      <c r="B32" s="163" t="s">
        <v>116</v>
      </c>
      <c r="C32" s="163" t="s">
        <v>117</v>
      </c>
      <c r="D32" s="164" t="s">
        <v>158</v>
      </c>
      <c r="E32" s="165" t="s">
        <v>159</v>
      </c>
      <c r="F32" s="163" t="s">
        <v>120</v>
      </c>
      <c r="G32" s="166">
        <v>26.6</v>
      </c>
      <c r="H32" s="167"/>
      <c r="I32" s="167">
        <f>ROUND(G32*H32,2)</f>
        <v>0</v>
      </c>
      <c r="J32" s="168">
        <v>0.02065</v>
      </c>
      <c r="K32" s="166">
        <f>G32*J32</f>
        <v>0.5492900000000001</v>
      </c>
      <c r="L32" s="168">
        <v>0</v>
      </c>
      <c r="M32" s="166">
        <f>G32*L32</f>
        <v>0</v>
      </c>
      <c r="N32" s="169">
        <v>21</v>
      </c>
      <c r="O32" s="170">
        <v>4</v>
      </c>
      <c r="P32" s="14" t="s">
        <v>121</v>
      </c>
    </row>
    <row r="33" spans="4:19" s="14" customFormat="1" ht="15.75" customHeight="1">
      <c r="D33" s="171"/>
      <c r="E33" s="172" t="s">
        <v>160</v>
      </c>
      <c r="G33" s="173">
        <v>26.6</v>
      </c>
      <c r="P33" s="171" t="s">
        <v>121</v>
      </c>
      <c r="Q33" s="171" t="s">
        <v>121</v>
      </c>
      <c r="R33" s="171" t="s">
        <v>123</v>
      </c>
      <c r="S33" s="171" t="s">
        <v>115</v>
      </c>
    </row>
    <row r="34" spans="1:16" s="14" customFormat="1" ht="13.5" customHeight="1">
      <c r="A34" s="163" t="s">
        <v>161</v>
      </c>
      <c r="B34" s="163" t="s">
        <v>116</v>
      </c>
      <c r="C34" s="163" t="s">
        <v>136</v>
      </c>
      <c r="D34" s="164" t="s">
        <v>162</v>
      </c>
      <c r="E34" s="165" t="s">
        <v>163</v>
      </c>
      <c r="F34" s="163" t="s">
        <v>128</v>
      </c>
      <c r="G34" s="166">
        <v>20.037</v>
      </c>
      <c r="H34" s="167"/>
      <c r="I34" s="167">
        <f>ROUND(G34*H34,2)</f>
        <v>0</v>
      </c>
      <c r="J34" s="168">
        <v>0</v>
      </c>
      <c r="K34" s="166">
        <f>G34*J34</f>
        <v>0</v>
      </c>
      <c r="L34" s="168">
        <v>0</v>
      </c>
      <c r="M34" s="166">
        <f>G34*L34</f>
        <v>0</v>
      </c>
      <c r="N34" s="169">
        <v>21</v>
      </c>
      <c r="O34" s="170">
        <v>4</v>
      </c>
      <c r="P34" s="14" t="s">
        <v>121</v>
      </c>
    </row>
    <row r="35" spans="4:19" s="14" customFormat="1" ht="15.75" customHeight="1">
      <c r="D35" s="171"/>
      <c r="E35" s="172" t="s">
        <v>164</v>
      </c>
      <c r="G35" s="173">
        <v>20.037</v>
      </c>
      <c r="P35" s="171" t="s">
        <v>121</v>
      </c>
      <c r="Q35" s="171" t="s">
        <v>121</v>
      </c>
      <c r="R35" s="171" t="s">
        <v>123</v>
      </c>
      <c r="S35" s="171" t="s">
        <v>115</v>
      </c>
    </row>
    <row r="36" spans="1:16" s="14" customFormat="1" ht="13.5" customHeight="1">
      <c r="A36" s="163" t="s">
        <v>165</v>
      </c>
      <c r="B36" s="163" t="s">
        <v>116</v>
      </c>
      <c r="C36" s="163" t="s">
        <v>136</v>
      </c>
      <c r="D36" s="164" t="s">
        <v>166</v>
      </c>
      <c r="E36" s="165" t="s">
        <v>167</v>
      </c>
      <c r="F36" s="163" t="s">
        <v>128</v>
      </c>
      <c r="G36" s="166">
        <v>13.358</v>
      </c>
      <c r="H36" s="167"/>
      <c r="I36" s="167">
        <f>ROUND(G36*H36,2)</f>
        <v>0</v>
      </c>
      <c r="J36" s="168">
        <v>0</v>
      </c>
      <c r="K36" s="166">
        <f>G36*J36</f>
        <v>0</v>
      </c>
      <c r="L36" s="168">
        <v>0</v>
      </c>
      <c r="M36" s="166">
        <f>G36*L36</f>
        <v>0</v>
      </c>
      <c r="N36" s="169">
        <v>21</v>
      </c>
      <c r="O36" s="170">
        <v>4</v>
      </c>
      <c r="P36" s="14" t="s">
        <v>121</v>
      </c>
    </row>
    <row r="37" spans="1:16" s="14" customFormat="1" ht="13.5" customHeight="1">
      <c r="A37" s="163" t="s">
        <v>168</v>
      </c>
      <c r="B37" s="163" t="s">
        <v>116</v>
      </c>
      <c r="C37" s="163" t="s">
        <v>136</v>
      </c>
      <c r="D37" s="164" t="s">
        <v>169</v>
      </c>
      <c r="E37" s="165" t="s">
        <v>170</v>
      </c>
      <c r="F37" s="163" t="s">
        <v>171</v>
      </c>
      <c r="G37" s="166">
        <v>1.499</v>
      </c>
      <c r="H37" s="167"/>
      <c r="I37" s="167">
        <f>ROUND(G37*H37,2)</f>
        <v>0</v>
      </c>
      <c r="J37" s="168">
        <v>2.45329</v>
      </c>
      <c r="K37" s="166">
        <f>G37*J37</f>
        <v>3.6774817100000003</v>
      </c>
      <c r="L37" s="168">
        <v>0</v>
      </c>
      <c r="M37" s="166">
        <f>G37*L37</f>
        <v>0</v>
      </c>
      <c r="N37" s="169">
        <v>21</v>
      </c>
      <c r="O37" s="170">
        <v>4</v>
      </c>
      <c r="P37" s="14" t="s">
        <v>121</v>
      </c>
    </row>
    <row r="38" spans="4:19" s="14" customFormat="1" ht="15.75" customHeight="1">
      <c r="D38" s="171"/>
      <c r="E38" s="172" t="s">
        <v>172</v>
      </c>
      <c r="G38" s="173">
        <v>1.499</v>
      </c>
      <c r="P38" s="171" t="s">
        <v>121</v>
      </c>
      <c r="Q38" s="171" t="s">
        <v>121</v>
      </c>
      <c r="R38" s="171" t="s">
        <v>123</v>
      </c>
      <c r="S38" s="171" t="s">
        <v>115</v>
      </c>
    </row>
    <row r="39" spans="1:16" s="14" customFormat="1" ht="22.5">
      <c r="A39" s="163" t="s">
        <v>173</v>
      </c>
      <c r="B39" s="163" t="s">
        <v>116</v>
      </c>
      <c r="C39" s="163" t="s">
        <v>136</v>
      </c>
      <c r="D39" s="164" t="s">
        <v>174</v>
      </c>
      <c r="E39" s="165" t="s">
        <v>175</v>
      </c>
      <c r="F39" s="163" t="s">
        <v>128</v>
      </c>
      <c r="G39" s="166">
        <v>15.865</v>
      </c>
      <c r="H39" s="167"/>
      <c r="I39" s="167">
        <f>ROUND(G39*H39,2)</f>
        <v>0</v>
      </c>
      <c r="J39" s="168">
        <v>0.063</v>
      </c>
      <c r="K39" s="166">
        <f>G39*J39</f>
        <v>0.999495</v>
      </c>
      <c r="L39" s="168">
        <v>0</v>
      </c>
      <c r="M39" s="166">
        <f>G39*L39</f>
        <v>0</v>
      </c>
      <c r="N39" s="169">
        <v>21</v>
      </c>
      <c r="O39" s="170">
        <v>4</v>
      </c>
      <c r="P39" s="14" t="s">
        <v>121</v>
      </c>
    </row>
    <row r="40" spans="4:19" s="14" customFormat="1" ht="15.75" customHeight="1">
      <c r="D40" s="171"/>
      <c r="E40" s="172" t="s">
        <v>176</v>
      </c>
      <c r="G40" s="173">
        <v>15.865</v>
      </c>
      <c r="P40" s="171" t="s">
        <v>121</v>
      </c>
      <c r="Q40" s="171" t="s">
        <v>121</v>
      </c>
      <c r="R40" s="171" t="s">
        <v>123</v>
      </c>
      <c r="S40" s="171" t="s">
        <v>115</v>
      </c>
    </row>
    <row r="41" spans="1:16" s="14" customFormat="1" ht="24" customHeight="1">
      <c r="A41" s="163" t="s">
        <v>177</v>
      </c>
      <c r="B41" s="163" t="s">
        <v>116</v>
      </c>
      <c r="C41" s="163" t="s">
        <v>136</v>
      </c>
      <c r="D41" s="164" t="s">
        <v>178</v>
      </c>
      <c r="E41" s="165" t="s">
        <v>179</v>
      </c>
      <c r="F41" s="163" t="s">
        <v>128</v>
      </c>
      <c r="G41" s="166">
        <v>21.57</v>
      </c>
      <c r="H41" s="167"/>
      <c r="I41" s="167">
        <f>ROUND(G41*H41,2)</f>
        <v>0</v>
      </c>
      <c r="J41" s="168">
        <v>0.00313</v>
      </c>
      <c r="K41" s="166">
        <f>G41*J41</f>
        <v>0.0675141</v>
      </c>
      <c r="L41" s="168">
        <v>0</v>
      </c>
      <c r="M41" s="166">
        <f>G41*L41</f>
        <v>0</v>
      </c>
      <c r="N41" s="169">
        <v>21</v>
      </c>
      <c r="O41" s="170">
        <v>4</v>
      </c>
      <c r="P41" s="14" t="s">
        <v>121</v>
      </c>
    </row>
    <row r="42" spans="4:19" s="14" customFormat="1" ht="15.75" customHeight="1">
      <c r="D42" s="174"/>
      <c r="E42" s="175" t="s">
        <v>180</v>
      </c>
      <c r="G42" s="176"/>
      <c r="P42" s="174" t="s">
        <v>121</v>
      </c>
      <c r="Q42" s="174" t="s">
        <v>115</v>
      </c>
      <c r="R42" s="174" t="s">
        <v>123</v>
      </c>
      <c r="S42" s="174" t="s">
        <v>112</v>
      </c>
    </row>
    <row r="43" spans="4:19" s="14" customFormat="1" ht="15.75" customHeight="1">
      <c r="D43" s="174"/>
      <c r="E43" s="175" t="s">
        <v>181</v>
      </c>
      <c r="G43" s="176"/>
      <c r="P43" s="174" t="s">
        <v>121</v>
      </c>
      <c r="Q43" s="174" t="s">
        <v>115</v>
      </c>
      <c r="R43" s="174" t="s">
        <v>123</v>
      </c>
      <c r="S43" s="174" t="s">
        <v>112</v>
      </c>
    </row>
    <row r="44" spans="4:19" s="14" customFormat="1" ht="15.75" customHeight="1">
      <c r="D44" s="171"/>
      <c r="E44" s="172" t="s">
        <v>182</v>
      </c>
      <c r="G44" s="173">
        <v>21.57</v>
      </c>
      <c r="P44" s="171" t="s">
        <v>121</v>
      </c>
      <c r="Q44" s="171" t="s">
        <v>121</v>
      </c>
      <c r="R44" s="171" t="s">
        <v>123</v>
      </c>
      <c r="S44" s="171" t="s">
        <v>115</v>
      </c>
    </row>
    <row r="45" spans="1:16" s="14" customFormat="1" ht="13.5" customHeight="1">
      <c r="A45" s="177" t="s">
        <v>183</v>
      </c>
      <c r="B45" s="177" t="s">
        <v>184</v>
      </c>
      <c r="C45" s="177" t="s">
        <v>185</v>
      </c>
      <c r="D45" s="178" t="s">
        <v>186</v>
      </c>
      <c r="E45" s="179" t="s">
        <v>187</v>
      </c>
      <c r="F45" s="177" t="s">
        <v>128</v>
      </c>
      <c r="G45" s="180">
        <v>22.649</v>
      </c>
      <c r="H45" s="181"/>
      <c r="I45" s="181">
        <f>ROUND(G45*H45,2)</f>
        <v>0</v>
      </c>
      <c r="J45" s="182">
        <v>0.091</v>
      </c>
      <c r="K45" s="180">
        <f>G45*J45</f>
        <v>2.061059</v>
      </c>
      <c r="L45" s="182">
        <v>0</v>
      </c>
      <c r="M45" s="180">
        <f>G45*L45</f>
        <v>0</v>
      </c>
      <c r="N45" s="183">
        <v>21</v>
      </c>
      <c r="O45" s="184">
        <v>8</v>
      </c>
      <c r="P45" s="185" t="s">
        <v>121</v>
      </c>
    </row>
    <row r="46" spans="2:16" s="136" customFormat="1" ht="12.75" customHeight="1">
      <c r="B46" s="141" t="s">
        <v>69</v>
      </c>
      <c r="D46" s="142" t="s">
        <v>188</v>
      </c>
      <c r="E46" s="142" t="s">
        <v>189</v>
      </c>
      <c r="I46" s="143">
        <f>SUM(I47:I54)</f>
        <v>0</v>
      </c>
      <c r="K46" s="144">
        <f>SUM(K47:K54)</f>
        <v>0.00441</v>
      </c>
      <c r="M46" s="144">
        <f>SUM(M47:M54)</f>
        <v>0</v>
      </c>
      <c r="P46" s="142" t="s">
        <v>115</v>
      </c>
    </row>
    <row r="47" spans="1:16" s="14" customFormat="1" ht="24" customHeight="1">
      <c r="A47" s="163" t="s">
        <v>190</v>
      </c>
      <c r="B47" s="163" t="s">
        <v>116</v>
      </c>
      <c r="C47" s="163" t="s">
        <v>191</v>
      </c>
      <c r="D47" s="164" t="s">
        <v>192</v>
      </c>
      <c r="E47" s="165" t="s">
        <v>193</v>
      </c>
      <c r="F47" s="163" t="s">
        <v>128</v>
      </c>
      <c r="G47" s="166">
        <v>125.283</v>
      </c>
      <c r="H47" s="167"/>
      <c r="I47" s="167">
        <f>ROUND(G47*H47,2)</f>
        <v>0</v>
      </c>
      <c r="J47" s="168">
        <v>0</v>
      </c>
      <c r="K47" s="166">
        <f>G47*J47</f>
        <v>0</v>
      </c>
      <c r="L47" s="168">
        <v>0</v>
      </c>
      <c r="M47" s="166">
        <f>G47*L47</f>
        <v>0</v>
      </c>
      <c r="N47" s="169">
        <v>21</v>
      </c>
      <c r="O47" s="170">
        <v>4</v>
      </c>
      <c r="P47" s="14" t="s">
        <v>121</v>
      </c>
    </row>
    <row r="48" spans="4:19" s="14" customFormat="1" ht="15.75" customHeight="1">
      <c r="D48" s="171"/>
      <c r="E48" s="172" t="s">
        <v>194</v>
      </c>
      <c r="G48" s="173">
        <v>125.283</v>
      </c>
      <c r="P48" s="171" t="s">
        <v>121</v>
      </c>
      <c r="Q48" s="171" t="s">
        <v>121</v>
      </c>
      <c r="R48" s="171" t="s">
        <v>123</v>
      </c>
      <c r="S48" s="171" t="s">
        <v>115</v>
      </c>
    </row>
    <row r="49" spans="1:16" s="14" customFormat="1" ht="24" customHeight="1">
      <c r="A49" s="163" t="s">
        <v>195</v>
      </c>
      <c r="B49" s="163" t="s">
        <v>116</v>
      </c>
      <c r="C49" s="163" t="s">
        <v>191</v>
      </c>
      <c r="D49" s="164" t="s">
        <v>196</v>
      </c>
      <c r="E49" s="165" t="s">
        <v>197</v>
      </c>
      <c r="F49" s="163" t="s">
        <v>128</v>
      </c>
      <c r="G49" s="166">
        <v>3758.49</v>
      </c>
      <c r="H49" s="167"/>
      <c r="I49" s="167">
        <f aca="true" t="shared" si="0" ref="I49:I54">ROUND(G49*H49,2)</f>
        <v>0</v>
      </c>
      <c r="J49" s="168">
        <v>0</v>
      </c>
      <c r="K49" s="166">
        <f aca="true" t="shared" si="1" ref="K49:K54">G49*J49</f>
        <v>0</v>
      </c>
      <c r="L49" s="168">
        <v>0</v>
      </c>
      <c r="M49" s="166">
        <f aca="true" t="shared" si="2" ref="M49:M54">G49*L49</f>
        <v>0</v>
      </c>
      <c r="N49" s="169">
        <v>21</v>
      </c>
      <c r="O49" s="170">
        <v>4</v>
      </c>
      <c r="P49" s="14" t="s">
        <v>121</v>
      </c>
    </row>
    <row r="50" spans="1:16" s="14" customFormat="1" ht="24" customHeight="1">
      <c r="A50" s="163" t="s">
        <v>198</v>
      </c>
      <c r="B50" s="163" t="s">
        <v>116</v>
      </c>
      <c r="C50" s="163" t="s">
        <v>191</v>
      </c>
      <c r="D50" s="164" t="s">
        <v>199</v>
      </c>
      <c r="E50" s="165" t="s">
        <v>200</v>
      </c>
      <c r="F50" s="163" t="s">
        <v>128</v>
      </c>
      <c r="G50" s="166">
        <v>125.283</v>
      </c>
      <c r="H50" s="167"/>
      <c r="I50" s="167">
        <f t="shared" si="0"/>
        <v>0</v>
      </c>
      <c r="J50" s="168">
        <v>0</v>
      </c>
      <c r="K50" s="166">
        <f t="shared" si="1"/>
        <v>0</v>
      </c>
      <c r="L50" s="168">
        <v>0</v>
      </c>
      <c r="M50" s="166">
        <f t="shared" si="2"/>
        <v>0</v>
      </c>
      <c r="N50" s="169">
        <v>21</v>
      </c>
      <c r="O50" s="170">
        <v>4</v>
      </c>
      <c r="P50" s="14" t="s">
        <v>121</v>
      </c>
    </row>
    <row r="51" spans="1:16" s="14" customFormat="1" ht="13.5" customHeight="1">
      <c r="A51" s="163" t="s">
        <v>201</v>
      </c>
      <c r="B51" s="163" t="s">
        <v>116</v>
      </c>
      <c r="C51" s="163" t="s">
        <v>191</v>
      </c>
      <c r="D51" s="164" t="s">
        <v>202</v>
      </c>
      <c r="E51" s="165" t="s">
        <v>203</v>
      </c>
      <c r="F51" s="163" t="s">
        <v>120</v>
      </c>
      <c r="G51" s="166">
        <v>1.5</v>
      </c>
      <c r="H51" s="167"/>
      <c r="I51" s="167">
        <f t="shared" si="0"/>
        <v>0</v>
      </c>
      <c r="J51" s="168">
        <v>0</v>
      </c>
      <c r="K51" s="166">
        <f t="shared" si="1"/>
        <v>0</v>
      </c>
      <c r="L51" s="168">
        <v>0</v>
      </c>
      <c r="M51" s="166">
        <f t="shared" si="2"/>
        <v>0</v>
      </c>
      <c r="N51" s="169">
        <v>21</v>
      </c>
      <c r="O51" s="170">
        <v>4</v>
      </c>
      <c r="P51" s="14" t="s">
        <v>121</v>
      </c>
    </row>
    <row r="52" spans="1:16" s="14" customFormat="1" ht="13.5" customHeight="1">
      <c r="A52" s="163" t="s">
        <v>204</v>
      </c>
      <c r="B52" s="163" t="s">
        <v>116</v>
      </c>
      <c r="C52" s="163" t="s">
        <v>191</v>
      </c>
      <c r="D52" s="164" t="s">
        <v>205</v>
      </c>
      <c r="E52" s="165" t="s">
        <v>206</v>
      </c>
      <c r="F52" s="163" t="s">
        <v>120</v>
      </c>
      <c r="G52" s="166">
        <v>45</v>
      </c>
      <c r="H52" s="167"/>
      <c r="I52" s="167">
        <f t="shared" si="0"/>
        <v>0</v>
      </c>
      <c r="J52" s="168">
        <v>0</v>
      </c>
      <c r="K52" s="166">
        <f t="shared" si="1"/>
        <v>0</v>
      </c>
      <c r="L52" s="168">
        <v>0</v>
      </c>
      <c r="M52" s="166">
        <f t="shared" si="2"/>
        <v>0</v>
      </c>
      <c r="N52" s="169">
        <v>21</v>
      </c>
      <c r="O52" s="170">
        <v>4</v>
      </c>
      <c r="P52" s="14" t="s">
        <v>121</v>
      </c>
    </row>
    <row r="53" spans="1:16" s="14" customFormat="1" ht="13.5" customHeight="1">
      <c r="A53" s="163" t="s">
        <v>207</v>
      </c>
      <c r="B53" s="163" t="s">
        <v>116</v>
      </c>
      <c r="C53" s="163" t="s">
        <v>191</v>
      </c>
      <c r="D53" s="164" t="s">
        <v>208</v>
      </c>
      <c r="E53" s="165" t="s">
        <v>209</v>
      </c>
      <c r="F53" s="163" t="s">
        <v>120</v>
      </c>
      <c r="G53" s="166">
        <v>1.5</v>
      </c>
      <c r="H53" s="167"/>
      <c r="I53" s="167">
        <f t="shared" si="0"/>
        <v>0</v>
      </c>
      <c r="J53" s="168">
        <v>0</v>
      </c>
      <c r="K53" s="166">
        <f t="shared" si="1"/>
        <v>0</v>
      </c>
      <c r="L53" s="168">
        <v>0</v>
      </c>
      <c r="M53" s="166">
        <f t="shared" si="2"/>
        <v>0</v>
      </c>
      <c r="N53" s="169">
        <v>21</v>
      </c>
      <c r="O53" s="170">
        <v>4</v>
      </c>
      <c r="P53" s="14" t="s">
        <v>121</v>
      </c>
    </row>
    <row r="54" spans="1:16" s="14" customFormat="1" ht="24" customHeight="1">
      <c r="A54" s="163" t="s">
        <v>210</v>
      </c>
      <c r="B54" s="163" t="s">
        <v>116</v>
      </c>
      <c r="C54" s="163" t="s">
        <v>191</v>
      </c>
      <c r="D54" s="164" t="s">
        <v>211</v>
      </c>
      <c r="E54" s="165" t="s">
        <v>212</v>
      </c>
      <c r="F54" s="163" t="s">
        <v>128</v>
      </c>
      <c r="G54" s="166">
        <v>21</v>
      </c>
      <c r="H54" s="167"/>
      <c r="I54" s="167">
        <f t="shared" si="0"/>
        <v>0</v>
      </c>
      <c r="J54" s="168">
        <v>0.00021</v>
      </c>
      <c r="K54" s="166">
        <f t="shared" si="1"/>
        <v>0.00441</v>
      </c>
      <c r="L54" s="168">
        <v>0</v>
      </c>
      <c r="M54" s="166">
        <f t="shared" si="2"/>
        <v>0</v>
      </c>
      <c r="N54" s="169">
        <v>21</v>
      </c>
      <c r="O54" s="170">
        <v>4</v>
      </c>
      <c r="P54" s="14" t="s">
        <v>121</v>
      </c>
    </row>
    <row r="55" spans="2:16" s="136" customFormat="1" ht="12.75" customHeight="1">
      <c r="B55" s="141" t="s">
        <v>69</v>
      </c>
      <c r="D55" s="142" t="s">
        <v>213</v>
      </c>
      <c r="E55" s="142" t="s">
        <v>214</v>
      </c>
      <c r="I55" s="143">
        <f>SUM(I56:I58)</f>
        <v>0</v>
      </c>
      <c r="K55" s="144">
        <f>SUM(K56:K58)</f>
        <v>0.0017256</v>
      </c>
      <c r="M55" s="144">
        <f>SUM(M56:M58)</f>
        <v>0</v>
      </c>
      <c r="P55" s="142" t="s">
        <v>115</v>
      </c>
    </row>
    <row r="56" spans="1:16" s="14" customFormat="1" ht="13.5" customHeight="1">
      <c r="A56" s="163" t="s">
        <v>215</v>
      </c>
      <c r="B56" s="163" t="s">
        <v>116</v>
      </c>
      <c r="C56" s="163" t="s">
        <v>136</v>
      </c>
      <c r="D56" s="164" t="s">
        <v>216</v>
      </c>
      <c r="E56" s="165" t="s">
        <v>217</v>
      </c>
      <c r="F56" s="163" t="s">
        <v>128</v>
      </c>
      <c r="G56" s="166">
        <v>21.57</v>
      </c>
      <c r="H56" s="167"/>
      <c r="I56" s="167">
        <f>ROUND(G56*H56,2)</f>
        <v>0</v>
      </c>
      <c r="J56" s="168">
        <v>4E-05</v>
      </c>
      <c r="K56" s="166">
        <f>G56*J56</f>
        <v>0.0008628</v>
      </c>
      <c r="L56" s="168">
        <v>0</v>
      </c>
      <c r="M56" s="166">
        <f>G56*L56</f>
        <v>0</v>
      </c>
      <c r="N56" s="169">
        <v>21</v>
      </c>
      <c r="O56" s="170">
        <v>4</v>
      </c>
      <c r="P56" s="14" t="s">
        <v>121</v>
      </c>
    </row>
    <row r="57" spans="1:16" s="14" customFormat="1" ht="13.5" customHeight="1">
      <c r="A57" s="163" t="s">
        <v>218</v>
      </c>
      <c r="B57" s="163" t="s">
        <v>116</v>
      </c>
      <c r="C57" s="163" t="s">
        <v>136</v>
      </c>
      <c r="D57" s="164" t="s">
        <v>219</v>
      </c>
      <c r="E57" s="165" t="s">
        <v>220</v>
      </c>
      <c r="F57" s="163" t="s">
        <v>128</v>
      </c>
      <c r="G57" s="166">
        <v>21.57</v>
      </c>
      <c r="H57" s="167"/>
      <c r="I57" s="167">
        <f>ROUND(G57*H57,2)</f>
        <v>0</v>
      </c>
      <c r="J57" s="168">
        <v>4E-05</v>
      </c>
      <c r="K57" s="166">
        <f>G57*J57</f>
        <v>0.0008628</v>
      </c>
      <c r="L57" s="168">
        <v>0</v>
      </c>
      <c r="M57" s="166">
        <f>G57*L57</f>
        <v>0</v>
      </c>
      <c r="N57" s="169">
        <v>21</v>
      </c>
      <c r="O57" s="170">
        <v>4</v>
      </c>
      <c r="P57" s="14" t="s">
        <v>121</v>
      </c>
    </row>
    <row r="58" spans="1:16" s="14" customFormat="1" ht="13.5" customHeight="1">
      <c r="A58" s="163" t="s">
        <v>221</v>
      </c>
      <c r="B58" s="163" t="s">
        <v>116</v>
      </c>
      <c r="C58" s="163" t="s">
        <v>136</v>
      </c>
      <c r="D58" s="164" t="s">
        <v>222</v>
      </c>
      <c r="E58" s="165" t="s">
        <v>223</v>
      </c>
      <c r="F58" s="163" t="s">
        <v>131</v>
      </c>
      <c r="G58" s="166">
        <v>2</v>
      </c>
      <c r="H58" s="167"/>
      <c r="I58" s="167">
        <f>ROUND(G58*H58,2)</f>
        <v>0</v>
      </c>
      <c r="J58" s="168">
        <v>0</v>
      </c>
      <c r="K58" s="166">
        <f>G58*J58</f>
        <v>0</v>
      </c>
      <c r="L58" s="168">
        <v>0</v>
      </c>
      <c r="M58" s="166">
        <f>G58*L58</f>
        <v>0</v>
      </c>
      <c r="N58" s="169">
        <v>21</v>
      </c>
      <c r="O58" s="170">
        <v>4</v>
      </c>
      <c r="P58" s="14" t="s">
        <v>121</v>
      </c>
    </row>
    <row r="59" spans="2:16" s="136" customFormat="1" ht="12.75" customHeight="1">
      <c r="B59" s="141" t="s">
        <v>69</v>
      </c>
      <c r="D59" s="142" t="s">
        <v>224</v>
      </c>
      <c r="E59" s="142" t="s">
        <v>225</v>
      </c>
      <c r="I59" s="143">
        <f>SUM(I60:I75)</f>
        <v>0</v>
      </c>
      <c r="K59" s="144">
        <f>SUM(K60:K75)</f>
        <v>0</v>
      </c>
      <c r="M59" s="144">
        <f>SUM(M60:M75)</f>
        <v>19.917307</v>
      </c>
      <c r="P59" s="142" t="s">
        <v>115</v>
      </c>
    </row>
    <row r="60" spans="1:16" s="14" customFormat="1" ht="13.5" customHeight="1">
      <c r="A60" s="163" t="s">
        <v>226</v>
      </c>
      <c r="B60" s="163" t="s">
        <v>116</v>
      </c>
      <c r="C60" s="163" t="s">
        <v>227</v>
      </c>
      <c r="D60" s="164" t="s">
        <v>228</v>
      </c>
      <c r="E60" s="165" t="s">
        <v>229</v>
      </c>
      <c r="F60" s="163" t="s">
        <v>128</v>
      </c>
      <c r="G60" s="166">
        <v>21.57</v>
      </c>
      <c r="H60" s="167"/>
      <c r="I60" s="167">
        <f>ROUND(G60*H60,2)</f>
        <v>0</v>
      </c>
      <c r="J60" s="168">
        <v>0</v>
      </c>
      <c r="K60" s="166">
        <f>G60*J60</f>
        <v>0</v>
      </c>
      <c r="L60" s="168">
        <v>0.192</v>
      </c>
      <c r="M60" s="166">
        <f>G60*L60</f>
        <v>4.14144</v>
      </c>
      <c r="N60" s="169">
        <v>21</v>
      </c>
      <c r="O60" s="170">
        <v>4</v>
      </c>
      <c r="P60" s="14" t="s">
        <v>121</v>
      </c>
    </row>
    <row r="61" spans="1:16" s="14" customFormat="1" ht="24" customHeight="1">
      <c r="A61" s="163" t="s">
        <v>230</v>
      </c>
      <c r="B61" s="163" t="s">
        <v>116</v>
      </c>
      <c r="C61" s="163" t="s">
        <v>227</v>
      </c>
      <c r="D61" s="164" t="s">
        <v>231</v>
      </c>
      <c r="E61" s="165" t="s">
        <v>232</v>
      </c>
      <c r="F61" s="163" t="s">
        <v>171</v>
      </c>
      <c r="G61" s="166">
        <v>3.02</v>
      </c>
      <c r="H61" s="167"/>
      <c r="I61" s="167">
        <f>ROUND(G61*H61,2)</f>
        <v>0</v>
      </c>
      <c r="J61" s="168">
        <v>0</v>
      </c>
      <c r="K61" s="166">
        <f>G61*J61</f>
        <v>0</v>
      </c>
      <c r="L61" s="168">
        <v>1.6</v>
      </c>
      <c r="M61" s="166">
        <f>G61*L61</f>
        <v>4.832000000000001</v>
      </c>
      <c r="N61" s="169">
        <v>21</v>
      </c>
      <c r="O61" s="170">
        <v>4</v>
      </c>
      <c r="P61" s="14" t="s">
        <v>121</v>
      </c>
    </row>
    <row r="62" spans="4:19" s="14" customFormat="1" ht="15.75" customHeight="1">
      <c r="D62" s="171"/>
      <c r="E62" s="172" t="s">
        <v>233</v>
      </c>
      <c r="G62" s="173">
        <v>3.02</v>
      </c>
      <c r="P62" s="171" t="s">
        <v>121</v>
      </c>
      <c r="Q62" s="171" t="s">
        <v>121</v>
      </c>
      <c r="R62" s="171" t="s">
        <v>123</v>
      </c>
      <c r="S62" s="171" t="s">
        <v>115</v>
      </c>
    </row>
    <row r="63" spans="1:16" s="14" customFormat="1" ht="24" customHeight="1">
      <c r="A63" s="163" t="s">
        <v>234</v>
      </c>
      <c r="B63" s="163" t="s">
        <v>116</v>
      </c>
      <c r="C63" s="163" t="s">
        <v>227</v>
      </c>
      <c r="D63" s="164" t="s">
        <v>235</v>
      </c>
      <c r="E63" s="165" t="s">
        <v>236</v>
      </c>
      <c r="F63" s="163" t="s">
        <v>171</v>
      </c>
      <c r="G63" s="166">
        <v>2.157</v>
      </c>
      <c r="H63" s="167"/>
      <c r="I63" s="167">
        <f>ROUND(G63*H63,2)</f>
        <v>0</v>
      </c>
      <c r="J63" s="168">
        <v>0</v>
      </c>
      <c r="K63" s="166">
        <f>G63*J63</f>
        <v>0</v>
      </c>
      <c r="L63" s="168">
        <v>2.2</v>
      </c>
      <c r="M63" s="166">
        <f>G63*L63</f>
        <v>4.7454</v>
      </c>
      <c r="N63" s="169">
        <v>21</v>
      </c>
      <c r="O63" s="170">
        <v>4</v>
      </c>
      <c r="P63" s="14" t="s">
        <v>121</v>
      </c>
    </row>
    <row r="64" spans="4:19" s="14" customFormat="1" ht="15.75" customHeight="1">
      <c r="D64" s="171"/>
      <c r="E64" s="172" t="s">
        <v>237</v>
      </c>
      <c r="G64" s="173">
        <v>2.157</v>
      </c>
      <c r="P64" s="171" t="s">
        <v>121</v>
      </c>
      <c r="Q64" s="171" t="s">
        <v>121</v>
      </c>
      <c r="R64" s="171" t="s">
        <v>123</v>
      </c>
      <c r="S64" s="171" t="s">
        <v>115</v>
      </c>
    </row>
    <row r="65" spans="1:16" s="14" customFormat="1" ht="24" customHeight="1">
      <c r="A65" s="163" t="s">
        <v>238</v>
      </c>
      <c r="B65" s="163" t="s">
        <v>116</v>
      </c>
      <c r="C65" s="163" t="s">
        <v>227</v>
      </c>
      <c r="D65" s="164" t="s">
        <v>239</v>
      </c>
      <c r="E65" s="165" t="s">
        <v>240</v>
      </c>
      <c r="F65" s="163" t="s">
        <v>128</v>
      </c>
      <c r="G65" s="166">
        <v>21.57</v>
      </c>
      <c r="H65" s="167"/>
      <c r="I65" s="167">
        <f aca="true" t="shared" si="3" ref="I65:I70">ROUND(G65*H65,2)</f>
        <v>0</v>
      </c>
      <c r="J65" s="168">
        <v>0</v>
      </c>
      <c r="K65" s="166">
        <f aca="true" t="shared" si="4" ref="K65:K70">G65*J65</f>
        <v>0</v>
      </c>
      <c r="L65" s="168">
        <v>0.12</v>
      </c>
      <c r="M65" s="166">
        <f aca="true" t="shared" si="5" ref="M65:M70">G65*L65</f>
        <v>2.5884</v>
      </c>
      <c r="N65" s="169">
        <v>21</v>
      </c>
      <c r="O65" s="170">
        <v>4</v>
      </c>
      <c r="P65" s="14" t="s">
        <v>121</v>
      </c>
    </row>
    <row r="66" spans="1:16" s="14" customFormat="1" ht="13.5" customHeight="1">
      <c r="A66" s="163" t="s">
        <v>241</v>
      </c>
      <c r="B66" s="163" t="s">
        <v>116</v>
      </c>
      <c r="C66" s="163" t="s">
        <v>227</v>
      </c>
      <c r="D66" s="164" t="s">
        <v>242</v>
      </c>
      <c r="E66" s="165" t="s">
        <v>243</v>
      </c>
      <c r="F66" s="163" t="s">
        <v>120</v>
      </c>
      <c r="G66" s="166">
        <v>16.804</v>
      </c>
      <c r="H66" s="167"/>
      <c r="I66" s="167">
        <f t="shared" si="3"/>
        <v>0</v>
      </c>
      <c r="J66" s="168">
        <v>0</v>
      </c>
      <c r="K66" s="166">
        <f t="shared" si="4"/>
        <v>0</v>
      </c>
      <c r="L66" s="168">
        <v>0.11</v>
      </c>
      <c r="M66" s="166">
        <f t="shared" si="5"/>
        <v>1.8484399999999999</v>
      </c>
      <c r="N66" s="169">
        <v>21</v>
      </c>
      <c r="O66" s="170">
        <v>4</v>
      </c>
      <c r="P66" s="14" t="s">
        <v>121</v>
      </c>
    </row>
    <row r="67" spans="1:16" s="14" customFormat="1" ht="24" customHeight="1">
      <c r="A67" s="163" t="s">
        <v>244</v>
      </c>
      <c r="B67" s="163" t="s">
        <v>116</v>
      </c>
      <c r="C67" s="163" t="s">
        <v>227</v>
      </c>
      <c r="D67" s="164" t="s">
        <v>245</v>
      </c>
      <c r="E67" s="165" t="s">
        <v>246</v>
      </c>
      <c r="F67" s="163" t="s">
        <v>131</v>
      </c>
      <c r="G67" s="166">
        <v>2</v>
      </c>
      <c r="H67" s="167"/>
      <c r="I67" s="167">
        <f t="shared" si="3"/>
        <v>0</v>
      </c>
      <c r="J67" s="168">
        <v>0</v>
      </c>
      <c r="K67" s="166">
        <f t="shared" si="4"/>
        <v>0</v>
      </c>
      <c r="L67" s="168">
        <v>0.124</v>
      </c>
      <c r="M67" s="166">
        <f t="shared" si="5"/>
        <v>0.248</v>
      </c>
      <c r="N67" s="169">
        <v>21</v>
      </c>
      <c r="O67" s="170">
        <v>4</v>
      </c>
      <c r="P67" s="14" t="s">
        <v>121</v>
      </c>
    </row>
    <row r="68" spans="1:16" s="14" customFormat="1" ht="13.5" customHeight="1">
      <c r="A68" s="163" t="s">
        <v>247</v>
      </c>
      <c r="B68" s="163" t="s">
        <v>116</v>
      </c>
      <c r="C68" s="163" t="s">
        <v>227</v>
      </c>
      <c r="D68" s="164" t="s">
        <v>248</v>
      </c>
      <c r="E68" s="165" t="s">
        <v>249</v>
      </c>
      <c r="F68" s="163" t="s">
        <v>128</v>
      </c>
      <c r="G68" s="166">
        <v>15</v>
      </c>
      <c r="H68" s="167"/>
      <c r="I68" s="167">
        <f t="shared" si="3"/>
        <v>0</v>
      </c>
      <c r="J68" s="168">
        <v>0</v>
      </c>
      <c r="K68" s="166">
        <f t="shared" si="4"/>
        <v>0</v>
      </c>
      <c r="L68" s="168">
        <v>0.01</v>
      </c>
      <c r="M68" s="166">
        <f t="shared" si="5"/>
        <v>0.15</v>
      </c>
      <c r="N68" s="169">
        <v>21</v>
      </c>
      <c r="O68" s="170">
        <v>4</v>
      </c>
      <c r="P68" s="14" t="s">
        <v>121</v>
      </c>
    </row>
    <row r="69" spans="1:16" s="14" customFormat="1" ht="13.5" customHeight="1">
      <c r="A69" s="163" t="s">
        <v>250</v>
      </c>
      <c r="B69" s="163" t="s">
        <v>116</v>
      </c>
      <c r="C69" s="163" t="s">
        <v>227</v>
      </c>
      <c r="D69" s="164" t="s">
        <v>251</v>
      </c>
      <c r="E69" s="165" t="s">
        <v>252</v>
      </c>
      <c r="F69" s="163" t="s">
        <v>128</v>
      </c>
      <c r="G69" s="166">
        <v>21</v>
      </c>
      <c r="H69" s="167"/>
      <c r="I69" s="167">
        <f t="shared" si="3"/>
        <v>0</v>
      </c>
      <c r="J69" s="168">
        <v>0</v>
      </c>
      <c r="K69" s="166">
        <f t="shared" si="4"/>
        <v>0</v>
      </c>
      <c r="L69" s="168">
        <v>0.01</v>
      </c>
      <c r="M69" s="166">
        <f t="shared" si="5"/>
        <v>0.21</v>
      </c>
      <c r="N69" s="169">
        <v>21</v>
      </c>
      <c r="O69" s="170">
        <v>4</v>
      </c>
      <c r="P69" s="14" t="s">
        <v>121</v>
      </c>
    </row>
    <row r="70" spans="1:16" s="14" customFormat="1" ht="13.5" customHeight="1">
      <c r="A70" s="163" t="s">
        <v>253</v>
      </c>
      <c r="B70" s="163" t="s">
        <v>116</v>
      </c>
      <c r="C70" s="163" t="s">
        <v>227</v>
      </c>
      <c r="D70" s="164" t="s">
        <v>254</v>
      </c>
      <c r="E70" s="165" t="s">
        <v>255</v>
      </c>
      <c r="F70" s="163" t="s">
        <v>128</v>
      </c>
      <c r="G70" s="166">
        <v>19.553</v>
      </c>
      <c r="H70" s="167"/>
      <c r="I70" s="167">
        <f t="shared" si="3"/>
        <v>0</v>
      </c>
      <c r="J70" s="168">
        <v>0</v>
      </c>
      <c r="K70" s="166">
        <f t="shared" si="4"/>
        <v>0</v>
      </c>
      <c r="L70" s="168">
        <v>0.059</v>
      </c>
      <c r="M70" s="166">
        <f t="shared" si="5"/>
        <v>1.153627</v>
      </c>
      <c r="N70" s="169">
        <v>21</v>
      </c>
      <c r="O70" s="170">
        <v>4</v>
      </c>
      <c r="P70" s="14" t="s">
        <v>121</v>
      </c>
    </row>
    <row r="71" spans="4:19" s="14" customFormat="1" ht="15.75" customHeight="1">
      <c r="D71" s="171"/>
      <c r="E71" s="172" t="s">
        <v>256</v>
      </c>
      <c r="G71" s="173">
        <v>19.553</v>
      </c>
      <c r="P71" s="171" t="s">
        <v>121</v>
      </c>
      <c r="Q71" s="171" t="s">
        <v>121</v>
      </c>
      <c r="R71" s="171" t="s">
        <v>123</v>
      </c>
      <c r="S71" s="171" t="s">
        <v>115</v>
      </c>
    </row>
    <row r="72" spans="1:16" s="14" customFormat="1" ht="24" customHeight="1">
      <c r="A72" s="163" t="s">
        <v>257</v>
      </c>
      <c r="B72" s="163" t="s">
        <v>116</v>
      </c>
      <c r="C72" s="163" t="s">
        <v>227</v>
      </c>
      <c r="D72" s="164" t="s">
        <v>258</v>
      </c>
      <c r="E72" s="165" t="s">
        <v>259</v>
      </c>
      <c r="F72" s="163" t="s">
        <v>260</v>
      </c>
      <c r="G72" s="166">
        <v>20.536</v>
      </c>
      <c r="H72" s="167"/>
      <c r="I72" s="167">
        <f>ROUND(G72*H72,2)</f>
        <v>0</v>
      </c>
      <c r="J72" s="168">
        <v>0</v>
      </c>
      <c r="K72" s="166">
        <f>G72*J72</f>
        <v>0</v>
      </c>
      <c r="L72" s="168">
        <v>0</v>
      </c>
      <c r="M72" s="166">
        <f>G72*L72</f>
        <v>0</v>
      </c>
      <c r="N72" s="169">
        <v>21</v>
      </c>
      <c r="O72" s="170">
        <v>4</v>
      </c>
      <c r="P72" s="14" t="s">
        <v>121</v>
      </c>
    </row>
    <row r="73" spans="1:16" s="14" customFormat="1" ht="24" customHeight="1">
      <c r="A73" s="163" t="s">
        <v>261</v>
      </c>
      <c r="B73" s="163" t="s">
        <v>116</v>
      </c>
      <c r="C73" s="163" t="s">
        <v>227</v>
      </c>
      <c r="D73" s="164" t="s">
        <v>262</v>
      </c>
      <c r="E73" s="165" t="s">
        <v>263</v>
      </c>
      <c r="F73" s="163" t="s">
        <v>260</v>
      </c>
      <c r="G73" s="166">
        <v>20.536</v>
      </c>
      <c r="H73" s="167"/>
      <c r="I73" s="167">
        <f>ROUND(G73*H73,2)</f>
        <v>0</v>
      </c>
      <c r="J73" s="168">
        <v>0</v>
      </c>
      <c r="K73" s="166">
        <f>G73*J73</f>
        <v>0</v>
      </c>
      <c r="L73" s="168">
        <v>0</v>
      </c>
      <c r="M73" s="166">
        <f>G73*L73</f>
        <v>0</v>
      </c>
      <c r="N73" s="169">
        <v>21</v>
      </c>
      <c r="O73" s="170">
        <v>4</v>
      </c>
      <c r="P73" s="14" t="s">
        <v>121</v>
      </c>
    </row>
    <row r="74" spans="1:16" s="14" customFormat="1" ht="13.5" customHeight="1">
      <c r="A74" s="163" t="s">
        <v>264</v>
      </c>
      <c r="B74" s="163" t="s">
        <v>116</v>
      </c>
      <c r="C74" s="163" t="s">
        <v>227</v>
      </c>
      <c r="D74" s="164" t="s">
        <v>265</v>
      </c>
      <c r="E74" s="165" t="s">
        <v>266</v>
      </c>
      <c r="F74" s="163" t="s">
        <v>260</v>
      </c>
      <c r="G74" s="166">
        <v>410.72</v>
      </c>
      <c r="H74" s="167"/>
      <c r="I74" s="167">
        <f>ROUND(G74*H74,2)</f>
        <v>0</v>
      </c>
      <c r="J74" s="168">
        <v>0</v>
      </c>
      <c r="K74" s="166">
        <f>G74*J74</f>
        <v>0</v>
      </c>
      <c r="L74" s="168">
        <v>0</v>
      </c>
      <c r="M74" s="166">
        <f>G74*L74</f>
        <v>0</v>
      </c>
      <c r="N74" s="169">
        <v>21</v>
      </c>
      <c r="O74" s="170">
        <v>4</v>
      </c>
      <c r="P74" s="14" t="s">
        <v>121</v>
      </c>
    </row>
    <row r="75" spans="1:16" s="14" customFormat="1" ht="13.5" customHeight="1">
      <c r="A75" s="163" t="s">
        <v>267</v>
      </c>
      <c r="B75" s="163" t="s">
        <v>116</v>
      </c>
      <c r="C75" s="163" t="s">
        <v>227</v>
      </c>
      <c r="D75" s="164" t="s">
        <v>268</v>
      </c>
      <c r="E75" s="165" t="s">
        <v>269</v>
      </c>
      <c r="F75" s="163" t="s">
        <v>260</v>
      </c>
      <c r="G75" s="166">
        <v>20.536</v>
      </c>
      <c r="H75" s="167"/>
      <c r="I75" s="167">
        <f>ROUND(G75*H75,2)</f>
        <v>0</v>
      </c>
      <c r="J75" s="168">
        <v>0</v>
      </c>
      <c r="K75" s="166">
        <f>G75*J75</f>
        <v>0</v>
      </c>
      <c r="L75" s="168">
        <v>0</v>
      </c>
      <c r="M75" s="166">
        <f>G75*L75</f>
        <v>0</v>
      </c>
      <c r="N75" s="169">
        <v>21</v>
      </c>
      <c r="O75" s="170">
        <v>4</v>
      </c>
      <c r="P75" s="14" t="s">
        <v>121</v>
      </c>
    </row>
    <row r="76" spans="2:16" s="136" customFormat="1" ht="12.75" customHeight="1">
      <c r="B76" s="141" t="s">
        <v>69</v>
      </c>
      <c r="D76" s="142" t="s">
        <v>270</v>
      </c>
      <c r="E76" s="142" t="s">
        <v>271</v>
      </c>
      <c r="I76" s="143">
        <f>I77</f>
        <v>0</v>
      </c>
      <c r="K76" s="144">
        <f>K77</f>
        <v>0</v>
      </c>
      <c r="M76" s="144">
        <f>M77</f>
        <v>0</v>
      </c>
      <c r="P76" s="142" t="s">
        <v>115</v>
      </c>
    </row>
    <row r="77" spans="1:16" s="14" customFormat="1" ht="13.5" customHeight="1">
      <c r="A77" s="163" t="s">
        <v>272</v>
      </c>
      <c r="B77" s="163" t="s">
        <v>116</v>
      </c>
      <c r="C77" s="163" t="s">
        <v>136</v>
      </c>
      <c r="D77" s="164" t="s">
        <v>273</v>
      </c>
      <c r="E77" s="165" t="s">
        <v>274</v>
      </c>
      <c r="F77" s="163" t="s">
        <v>260</v>
      </c>
      <c r="G77" s="166">
        <v>12.201</v>
      </c>
      <c r="H77" s="167"/>
      <c r="I77" s="167">
        <f>ROUND(G77*H77,2)</f>
        <v>0</v>
      </c>
      <c r="J77" s="168">
        <v>0</v>
      </c>
      <c r="K77" s="166">
        <f>G77*J77</f>
        <v>0</v>
      </c>
      <c r="L77" s="168">
        <v>0</v>
      </c>
      <c r="M77" s="166">
        <f>G77*L77</f>
        <v>0</v>
      </c>
      <c r="N77" s="169">
        <v>21</v>
      </c>
      <c r="O77" s="170">
        <v>4</v>
      </c>
      <c r="P77" s="14" t="s">
        <v>121</v>
      </c>
    </row>
    <row r="78" spans="2:16" s="136" customFormat="1" ht="12.75" customHeight="1">
      <c r="B78" s="137" t="s">
        <v>69</v>
      </c>
      <c r="D78" s="138" t="s">
        <v>56</v>
      </c>
      <c r="E78" s="138" t="s">
        <v>275</v>
      </c>
      <c r="I78" s="139">
        <f>I79+I89+I100+I108+I112+I131</f>
        <v>0</v>
      </c>
      <c r="K78" s="140">
        <f>K79+K89+K100+K108+K112+K131</f>
        <v>0.5809326</v>
      </c>
      <c r="M78" s="140">
        <f>M79+M89+M100+M108+M112+M131</f>
        <v>0.6188503999999999</v>
      </c>
      <c r="P78" s="138" t="s">
        <v>112</v>
      </c>
    </row>
    <row r="79" spans="2:16" s="136" customFormat="1" ht="12.75" customHeight="1">
      <c r="B79" s="141" t="s">
        <v>69</v>
      </c>
      <c r="D79" s="142" t="s">
        <v>276</v>
      </c>
      <c r="E79" s="142" t="s">
        <v>277</v>
      </c>
      <c r="I79" s="143">
        <f>SUM(I80:I88)</f>
        <v>0</v>
      </c>
      <c r="K79" s="144">
        <f>SUM(K80:K88)</f>
        <v>0.1361774</v>
      </c>
      <c r="M79" s="144">
        <f>SUM(M80:M88)</f>
        <v>0.28498499999999993</v>
      </c>
      <c r="P79" s="142" t="s">
        <v>115</v>
      </c>
    </row>
    <row r="80" spans="1:16" s="14" customFormat="1" ht="24" customHeight="1">
      <c r="A80" s="163" t="s">
        <v>278</v>
      </c>
      <c r="B80" s="163" t="s">
        <v>116</v>
      </c>
      <c r="C80" s="163" t="s">
        <v>276</v>
      </c>
      <c r="D80" s="164" t="s">
        <v>279</v>
      </c>
      <c r="E80" s="165" t="s">
        <v>280</v>
      </c>
      <c r="F80" s="163" t="s">
        <v>128</v>
      </c>
      <c r="G80" s="166">
        <v>21.57</v>
      </c>
      <c r="H80" s="167"/>
      <c r="I80" s="167">
        <f>ROUND(G80*H80,2)</f>
        <v>0</v>
      </c>
      <c r="J80" s="168">
        <v>0</v>
      </c>
      <c r="K80" s="166">
        <f>G80*J80</f>
        <v>0</v>
      </c>
      <c r="L80" s="168">
        <v>0</v>
      </c>
      <c r="M80" s="166">
        <f>G80*L80</f>
        <v>0</v>
      </c>
      <c r="N80" s="169">
        <v>21</v>
      </c>
      <c r="O80" s="170">
        <v>16</v>
      </c>
      <c r="P80" s="14" t="s">
        <v>121</v>
      </c>
    </row>
    <row r="81" spans="1:16" s="14" customFormat="1" ht="13.5" customHeight="1">
      <c r="A81" s="177" t="s">
        <v>281</v>
      </c>
      <c r="B81" s="177" t="s">
        <v>184</v>
      </c>
      <c r="C81" s="177" t="s">
        <v>185</v>
      </c>
      <c r="D81" s="178" t="s">
        <v>282</v>
      </c>
      <c r="E81" s="179" t="s">
        <v>283</v>
      </c>
      <c r="F81" s="177" t="s">
        <v>260</v>
      </c>
      <c r="G81" s="180">
        <v>0.006</v>
      </c>
      <c r="H81" s="181"/>
      <c r="I81" s="181">
        <f>ROUND(G81*H81,2)</f>
        <v>0</v>
      </c>
      <c r="J81" s="182">
        <v>1</v>
      </c>
      <c r="K81" s="180">
        <f>G81*J81</f>
        <v>0.006</v>
      </c>
      <c r="L81" s="182">
        <v>0</v>
      </c>
      <c r="M81" s="180">
        <f>G81*L81</f>
        <v>0</v>
      </c>
      <c r="N81" s="183">
        <v>21</v>
      </c>
      <c r="O81" s="184">
        <v>32</v>
      </c>
      <c r="P81" s="185" t="s">
        <v>121</v>
      </c>
    </row>
    <row r="82" spans="1:16" s="14" customFormat="1" ht="13.5" customHeight="1">
      <c r="A82" s="163" t="s">
        <v>284</v>
      </c>
      <c r="B82" s="163" t="s">
        <v>116</v>
      </c>
      <c r="C82" s="163" t="s">
        <v>276</v>
      </c>
      <c r="D82" s="164" t="s">
        <v>285</v>
      </c>
      <c r="E82" s="165" t="s">
        <v>286</v>
      </c>
      <c r="F82" s="163" t="s">
        <v>128</v>
      </c>
      <c r="G82" s="166">
        <v>64.71</v>
      </c>
      <c r="H82" s="167"/>
      <c r="I82" s="167">
        <f>ROUND(G82*H82,2)</f>
        <v>0</v>
      </c>
      <c r="J82" s="168">
        <v>0</v>
      </c>
      <c r="K82" s="166">
        <f>G82*J82</f>
        <v>0</v>
      </c>
      <c r="L82" s="168">
        <v>0.004</v>
      </c>
      <c r="M82" s="166">
        <f>G82*L82</f>
        <v>0.25883999999999996</v>
      </c>
      <c r="N82" s="169">
        <v>21</v>
      </c>
      <c r="O82" s="170">
        <v>16</v>
      </c>
      <c r="P82" s="14" t="s">
        <v>121</v>
      </c>
    </row>
    <row r="83" spans="4:19" s="14" customFormat="1" ht="15.75" customHeight="1">
      <c r="D83" s="171"/>
      <c r="E83" s="172" t="s">
        <v>287</v>
      </c>
      <c r="G83" s="173">
        <v>64.71</v>
      </c>
      <c r="P83" s="171" t="s">
        <v>121</v>
      </c>
      <c r="Q83" s="171" t="s">
        <v>121</v>
      </c>
      <c r="R83" s="171" t="s">
        <v>123</v>
      </c>
      <c r="S83" s="171" t="s">
        <v>115</v>
      </c>
    </row>
    <row r="84" spans="1:16" s="14" customFormat="1" ht="13.5" customHeight="1">
      <c r="A84" s="163" t="s">
        <v>288</v>
      </c>
      <c r="B84" s="163" t="s">
        <v>116</v>
      </c>
      <c r="C84" s="163" t="s">
        <v>276</v>
      </c>
      <c r="D84" s="164" t="s">
        <v>289</v>
      </c>
      <c r="E84" s="165" t="s">
        <v>290</v>
      </c>
      <c r="F84" s="163" t="s">
        <v>128</v>
      </c>
      <c r="G84" s="166">
        <v>5.81</v>
      </c>
      <c r="H84" s="167"/>
      <c r="I84" s="167">
        <f>ROUND(G84*H84,2)</f>
        <v>0</v>
      </c>
      <c r="J84" s="168">
        <v>0</v>
      </c>
      <c r="K84" s="166">
        <f>G84*J84</f>
        <v>0</v>
      </c>
      <c r="L84" s="168">
        <v>0.0045</v>
      </c>
      <c r="M84" s="166">
        <f>G84*L84</f>
        <v>0.026144999999999995</v>
      </c>
      <c r="N84" s="169">
        <v>21</v>
      </c>
      <c r="O84" s="170">
        <v>16</v>
      </c>
      <c r="P84" s="14" t="s">
        <v>121</v>
      </c>
    </row>
    <row r="85" spans="4:19" s="14" customFormat="1" ht="15.75" customHeight="1">
      <c r="D85" s="171"/>
      <c r="E85" s="172" t="s">
        <v>291</v>
      </c>
      <c r="G85" s="173">
        <v>5.81</v>
      </c>
      <c r="P85" s="171" t="s">
        <v>121</v>
      </c>
      <c r="Q85" s="171" t="s">
        <v>121</v>
      </c>
      <c r="R85" s="171" t="s">
        <v>123</v>
      </c>
      <c r="S85" s="171" t="s">
        <v>115</v>
      </c>
    </row>
    <row r="86" spans="1:16" s="14" customFormat="1" ht="13.5" customHeight="1">
      <c r="A86" s="163" t="s">
        <v>292</v>
      </c>
      <c r="B86" s="163" t="s">
        <v>116</v>
      </c>
      <c r="C86" s="163" t="s">
        <v>276</v>
      </c>
      <c r="D86" s="164" t="s">
        <v>293</v>
      </c>
      <c r="E86" s="165" t="s">
        <v>294</v>
      </c>
      <c r="F86" s="163" t="s">
        <v>128</v>
      </c>
      <c r="G86" s="166">
        <v>21.57</v>
      </c>
      <c r="H86" s="167"/>
      <c r="I86" s="167">
        <f>ROUND(G86*H86,2)</f>
        <v>0</v>
      </c>
      <c r="J86" s="168">
        <v>0.0004</v>
      </c>
      <c r="K86" s="166">
        <f>G86*J86</f>
        <v>0.008628</v>
      </c>
      <c r="L86" s="168">
        <v>0</v>
      </c>
      <c r="M86" s="166">
        <f>G86*L86</f>
        <v>0</v>
      </c>
      <c r="N86" s="169">
        <v>21</v>
      </c>
      <c r="O86" s="170">
        <v>16</v>
      </c>
      <c r="P86" s="14" t="s">
        <v>121</v>
      </c>
    </row>
    <row r="87" spans="1:16" s="14" customFormat="1" ht="13.5" customHeight="1">
      <c r="A87" s="177" t="s">
        <v>295</v>
      </c>
      <c r="B87" s="177" t="s">
        <v>184</v>
      </c>
      <c r="C87" s="177" t="s">
        <v>185</v>
      </c>
      <c r="D87" s="178" t="s">
        <v>296</v>
      </c>
      <c r="E87" s="179" t="s">
        <v>297</v>
      </c>
      <c r="F87" s="177" t="s">
        <v>128</v>
      </c>
      <c r="G87" s="180">
        <v>24.806</v>
      </c>
      <c r="H87" s="181"/>
      <c r="I87" s="181">
        <f>ROUND(G87*H87,2)</f>
        <v>0</v>
      </c>
      <c r="J87" s="182">
        <v>0.0049</v>
      </c>
      <c r="K87" s="180">
        <f>G87*J87</f>
        <v>0.1215494</v>
      </c>
      <c r="L87" s="182">
        <v>0</v>
      </c>
      <c r="M87" s="180">
        <f>G87*L87</f>
        <v>0</v>
      </c>
      <c r="N87" s="183">
        <v>21</v>
      </c>
      <c r="O87" s="184">
        <v>32</v>
      </c>
      <c r="P87" s="185" t="s">
        <v>121</v>
      </c>
    </row>
    <row r="88" spans="1:16" s="14" customFormat="1" ht="24" customHeight="1">
      <c r="A88" s="163" t="s">
        <v>298</v>
      </c>
      <c r="B88" s="163" t="s">
        <v>116</v>
      </c>
      <c r="C88" s="163" t="s">
        <v>276</v>
      </c>
      <c r="D88" s="164" t="s">
        <v>299</v>
      </c>
      <c r="E88" s="165" t="s">
        <v>300</v>
      </c>
      <c r="F88" s="163" t="s">
        <v>52</v>
      </c>
      <c r="G88" s="166">
        <v>72.322</v>
      </c>
      <c r="H88" s="167"/>
      <c r="I88" s="167">
        <f>ROUND(G88*H88,2)</f>
        <v>0</v>
      </c>
      <c r="J88" s="168">
        <v>0</v>
      </c>
      <c r="K88" s="166">
        <f>G88*J88</f>
        <v>0</v>
      </c>
      <c r="L88" s="168">
        <v>0</v>
      </c>
      <c r="M88" s="166">
        <f>G88*L88</f>
        <v>0</v>
      </c>
      <c r="N88" s="169">
        <v>21</v>
      </c>
      <c r="O88" s="170">
        <v>16</v>
      </c>
      <c r="P88" s="14" t="s">
        <v>121</v>
      </c>
    </row>
    <row r="89" spans="2:16" s="136" customFormat="1" ht="12.75" customHeight="1">
      <c r="B89" s="141" t="s">
        <v>69</v>
      </c>
      <c r="D89" s="142" t="s">
        <v>301</v>
      </c>
      <c r="E89" s="142" t="s">
        <v>302</v>
      </c>
      <c r="I89" s="143">
        <f>SUM(I90:I99)</f>
        <v>0</v>
      </c>
      <c r="K89" s="144">
        <f>SUM(K90:K99)</f>
        <v>0.0771229</v>
      </c>
      <c r="M89" s="144">
        <f>SUM(M90:M99)</f>
        <v>0</v>
      </c>
      <c r="P89" s="142" t="s">
        <v>115</v>
      </c>
    </row>
    <row r="90" spans="1:16" s="14" customFormat="1" ht="13.5" customHeight="1">
      <c r="A90" s="163" t="s">
        <v>303</v>
      </c>
      <c r="B90" s="163" t="s">
        <v>116</v>
      </c>
      <c r="C90" s="163" t="s">
        <v>301</v>
      </c>
      <c r="D90" s="164" t="s">
        <v>304</v>
      </c>
      <c r="E90" s="165" t="s">
        <v>305</v>
      </c>
      <c r="F90" s="163" t="s">
        <v>128</v>
      </c>
      <c r="G90" s="166">
        <v>27.38</v>
      </c>
      <c r="H90" s="167"/>
      <c r="I90" s="167">
        <f>ROUND(G90*H90,2)</f>
        <v>0</v>
      </c>
      <c r="J90" s="168">
        <v>0.00019</v>
      </c>
      <c r="K90" s="166">
        <f>G90*J90</f>
        <v>0.0052022</v>
      </c>
      <c r="L90" s="168">
        <v>0</v>
      </c>
      <c r="M90" s="166">
        <f>G90*L90</f>
        <v>0</v>
      </c>
      <c r="N90" s="169">
        <v>21</v>
      </c>
      <c r="O90" s="170">
        <v>16</v>
      </c>
      <c r="P90" s="14" t="s">
        <v>121</v>
      </c>
    </row>
    <row r="91" spans="4:19" s="14" customFormat="1" ht="15.75" customHeight="1">
      <c r="D91" s="171"/>
      <c r="E91" s="172" t="s">
        <v>306</v>
      </c>
      <c r="G91" s="173">
        <v>23.24</v>
      </c>
      <c r="P91" s="171" t="s">
        <v>121</v>
      </c>
      <c r="Q91" s="171" t="s">
        <v>121</v>
      </c>
      <c r="R91" s="171" t="s">
        <v>123</v>
      </c>
      <c r="S91" s="171" t="s">
        <v>112</v>
      </c>
    </row>
    <row r="92" spans="4:19" s="14" customFormat="1" ht="15.75" customHeight="1">
      <c r="D92" s="171"/>
      <c r="E92" s="172" t="s">
        <v>307</v>
      </c>
      <c r="G92" s="173">
        <v>27.38</v>
      </c>
      <c r="P92" s="171" t="s">
        <v>121</v>
      </c>
      <c r="Q92" s="171" t="s">
        <v>121</v>
      </c>
      <c r="R92" s="171" t="s">
        <v>123</v>
      </c>
      <c r="S92" s="171" t="s">
        <v>115</v>
      </c>
    </row>
    <row r="93" spans="1:16" s="14" customFormat="1" ht="13.5" customHeight="1">
      <c r="A93" s="177" t="s">
        <v>308</v>
      </c>
      <c r="B93" s="177" t="s">
        <v>184</v>
      </c>
      <c r="C93" s="177" t="s">
        <v>185</v>
      </c>
      <c r="D93" s="178" t="s">
        <v>309</v>
      </c>
      <c r="E93" s="179" t="s">
        <v>310</v>
      </c>
      <c r="F93" s="177" t="s">
        <v>128</v>
      </c>
      <c r="G93" s="180">
        <v>31.778</v>
      </c>
      <c r="H93" s="181"/>
      <c r="I93" s="181">
        <f>ROUND(G93*H93,2)</f>
        <v>0</v>
      </c>
      <c r="J93" s="182">
        <v>0.0013</v>
      </c>
      <c r="K93" s="180">
        <f>G93*J93</f>
        <v>0.0413114</v>
      </c>
      <c r="L93" s="182">
        <v>0</v>
      </c>
      <c r="M93" s="180">
        <f>G93*L93</f>
        <v>0</v>
      </c>
      <c r="N93" s="183">
        <v>21</v>
      </c>
      <c r="O93" s="184">
        <v>32</v>
      </c>
      <c r="P93" s="185" t="s">
        <v>121</v>
      </c>
    </row>
    <row r="94" spans="4:19" s="14" customFormat="1" ht="15.75" customHeight="1">
      <c r="D94" s="171"/>
      <c r="E94" s="172" t="s">
        <v>311</v>
      </c>
      <c r="G94" s="173">
        <v>31.778</v>
      </c>
      <c r="P94" s="171" t="s">
        <v>121</v>
      </c>
      <c r="Q94" s="171" t="s">
        <v>121</v>
      </c>
      <c r="R94" s="171" t="s">
        <v>123</v>
      </c>
      <c r="S94" s="171" t="s">
        <v>115</v>
      </c>
    </row>
    <row r="95" spans="1:16" s="14" customFormat="1" ht="24" customHeight="1">
      <c r="A95" s="163" t="s">
        <v>312</v>
      </c>
      <c r="B95" s="163" t="s">
        <v>116</v>
      </c>
      <c r="C95" s="163" t="s">
        <v>301</v>
      </c>
      <c r="D95" s="164" t="s">
        <v>313</v>
      </c>
      <c r="E95" s="165" t="s">
        <v>314</v>
      </c>
      <c r="F95" s="163" t="s">
        <v>128</v>
      </c>
      <c r="G95" s="166">
        <v>21.57</v>
      </c>
      <c r="H95" s="167"/>
      <c r="I95" s="167">
        <f>ROUND(G95*H95,2)</f>
        <v>0</v>
      </c>
      <c r="J95" s="168">
        <v>0.00056</v>
      </c>
      <c r="K95" s="166">
        <f>G95*J95</f>
        <v>0.012079199999999998</v>
      </c>
      <c r="L95" s="168">
        <v>0</v>
      </c>
      <c r="M95" s="166">
        <f>G95*L95</f>
        <v>0</v>
      </c>
      <c r="N95" s="169">
        <v>21</v>
      </c>
      <c r="O95" s="170">
        <v>16</v>
      </c>
      <c r="P95" s="14" t="s">
        <v>121</v>
      </c>
    </row>
    <row r="96" spans="1:16" s="14" customFormat="1" ht="13.5" customHeight="1">
      <c r="A96" s="163" t="s">
        <v>315</v>
      </c>
      <c r="B96" s="163" t="s">
        <v>116</v>
      </c>
      <c r="C96" s="163" t="s">
        <v>301</v>
      </c>
      <c r="D96" s="164" t="s">
        <v>316</v>
      </c>
      <c r="E96" s="165" t="s">
        <v>317</v>
      </c>
      <c r="F96" s="163" t="s">
        <v>128</v>
      </c>
      <c r="G96" s="166">
        <v>26.855</v>
      </c>
      <c r="H96" s="167"/>
      <c r="I96" s="167">
        <f>ROUND(G96*H96,2)</f>
        <v>0</v>
      </c>
      <c r="J96" s="168">
        <v>0</v>
      </c>
      <c r="K96" s="166">
        <f>G96*J96</f>
        <v>0</v>
      </c>
      <c r="L96" s="168">
        <v>0</v>
      </c>
      <c r="M96" s="166">
        <f>G96*L96</f>
        <v>0</v>
      </c>
      <c r="N96" s="169">
        <v>21</v>
      </c>
      <c r="O96" s="170">
        <v>16</v>
      </c>
      <c r="P96" s="14" t="s">
        <v>121</v>
      </c>
    </row>
    <row r="97" spans="1:16" s="14" customFormat="1" ht="13.5" customHeight="1">
      <c r="A97" s="163" t="s">
        <v>318</v>
      </c>
      <c r="B97" s="163" t="s">
        <v>116</v>
      </c>
      <c r="C97" s="163" t="s">
        <v>301</v>
      </c>
      <c r="D97" s="164" t="s">
        <v>319</v>
      </c>
      <c r="E97" s="165" t="s">
        <v>320</v>
      </c>
      <c r="F97" s="163" t="s">
        <v>128</v>
      </c>
      <c r="G97" s="166">
        <v>26.855</v>
      </c>
      <c r="H97" s="167"/>
      <c r="I97" s="167">
        <f>ROUND(G97*H97,2)</f>
        <v>0</v>
      </c>
      <c r="J97" s="168">
        <v>0</v>
      </c>
      <c r="K97" s="166">
        <f>G97*J97</f>
        <v>0</v>
      </c>
      <c r="L97" s="168">
        <v>0</v>
      </c>
      <c r="M97" s="166">
        <f>G97*L97</f>
        <v>0</v>
      </c>
      <c r="N97" s="169">
        <v>21</v>
      </c>
      <c r="O97" s="170">
        <v>16</v>
      </c>
      <c r="P97" s="14" t="s">
        <v>121</v>
      </c>
    </row>
    <row r="98" spans="1:16" s="14" customFormat="1" ht="13.5" customHeight="1">
      <c r="A98" s="177" t="s">
        <v>321</v>
      </c>
      <c r="B98" s="177" t="s">
        <v>184</v>
      </c>
      <c r="C98" s="177" t="s">
        <v>185</v>
      </c>
      <c r="D98" s="178" t="s">
        <v>322</v>
      </c>
      <c r="E98" s="179" t="s">
        <v>323</v>
      </c>
      <c r="F98" s="177" t="s">
        <v>128</v>
      </c>
      <c r="G98" s="180">
        <v>61.767</v>
      </c>
      <c r="H98" s="181"/>
      <c r="I98" s="181">
        <f>ROUND(G98*H98,2)</f>
        <v>0</v>
      </c>
      <c r="J98" s="182">
        <v>0.0003</v>
      </c>
      <c r="K98" s="180">
        <f>G98*J98</f>
        <v>0.0185301</v>
      </c>
      <c r="L98" s="182">
        <v>0</v>
      </c>
      <c r="M98" s="180">
        <f>G98*L98</f>
        <v>0</v>
      </c>
      <c r="N98" s="183">
        <v>21</v>
      </c>
      <c r="O98" s="184">
        <v>32</v>
      </c>
      <c r="P98" s="185" t="s">
        <v>121</v>
      </c>
    </row>
    <row r="99" spans="1:16" s="14" customFormat="1" ht="13.5" customHeight="1">
      <c r="A99" s="163" t="s">
        <v>324</v>
      </c>
      <c r="B99" s="163" t="s">
        <v>116</v>
      </c>
      <c r="C99" s="163" t="s">
        <v>301</v>
      </c>
      <c r="D99" s="164" t="s">
        <v>325</v>
      </c>
      <c r="E99" s="165" t="s">
        <v>326</v>
      </c>
      <c r="F99" s="163" t="s">
        <v>52</v>
      </c>
      <c r="G99" s="166">
        <v>142.392</v>
      </c>
      <c r="H99" s="167"/>
      <c r="I99" s="167">
        <f>ROUND(G99*H99,2)</f>
        <v>0</v>
      </c>
      <c r="J99" s="168">
        <v>0</v>
      </c>
      <c r="K99" s="166">
        <f>G99*J99</f>
        <v>0</v>
      </c>
      <c r="L99" s="168">
        <v>0</v>
      </c>
      <c r="M99" s="166">
        <f>G99*L99</f>
        <v>0</v>
      </c>
      <c r="N99" s="169">
        <v>21</v>
      </c>
      <c r="O99" s="170">
        <v>16</v>
      </c>
      <c r="P99" s="14" t="s">
        <v>121</v>
      </c>
    </row>
    <row r="100" spans="2:16" s="136" customFormat="1" ht="12.75" customHeight="1">
      <c r="B100" s="141" t="s">
        <v>69</v>
      </c>
      <c r="D100" s="142" t="s">
        <v>327</v>
      </c>
      <c r="E100" s="142" t="s">
        <v>328</v>
      </c>
      <c r="I100" s="143">
        <f>SUM(I101:I107)</f>
        <v>0</v>
      </c>
      <c r="K100" s="144">
        <f>SUM(K101:K107)</f>
        <v>0.0662223</v>
      </c>
      <c r="M100" s="144">
        <f>SUM(M101:M107)</f>
        <v>0.030198</v>
      </c>
      <c r="P100" s="142" t="s">
        <v>115</v>
      </c>
    </row>
    <row r="101" spans="1:16" s="14" customFormat="1" ht="24" customHeight="1">
      <c r="A101" s="163" t="s">
        <v>329</v>
      </c>
      <c r="B101" s="163" t="s">
        <v>116</v>
      </c>
      <c r="C101" s="163" t="s">
        <v>327</v>
      </c>
      <c r="D101" s="164" t="s">
        <v>330</v>
      </c>
      <c r="E101" s="165" t="s">
        <v>331</v>
      </c>
      <c r="F101" s="163" t="s">
        <v>128</v>
      </c>
      <c r="G101" s="166">
        <v>21.57</v>
      </c>
      <c r="H101" s="167"/>
      <c r="I101" s="167">
        <f>ROUND(G101*H101,2)</f>
        <v>0</v>
      </c>
      <c r="J101" s="168">
        <v>0</v>
      </c>
      <c r="K101" s="166">
        <f>G101*J101</f>
        <v>0</v>
      </c>
      <c r="L101" s="168">
        <v>0.0014</v>
      </c>
      <c r="M101" s="166">
        <f>G101*L101</f>
        <v>0.030198</v>
      </c>
      <c r="N101" s="169">
        <v>21</v>
      </c>
      <c r="O101" s="170">
        <v>16</v>
      </c>
      <c r="P101" s="14" t="s">
        <v>121</v>
      </c>
    </row>
    <row r="102" spans="4:19" s="14" customFormat="1" ht="15.75" customHeight="1">
      <c r="D102" s="171"/>
      <c r="E102" s="172" t="s">
        <v>332</v>
      </c>
      <c r="G102" s="173">
        <v>21.57</v>
      </c>
      <c r="P102" s="171" t="s">
        <v>121</v>
      </c>
      <c r="Q102" s="171" t="s">
        <v>121</v>
      </c>
      <c r="R102" s="171" t="s">
        <v>123</v>
      </c>
      <c r="S102" s="171" t="s">
        <v>115</v>
      </c>
    </row>
    <row r="103" spans="1:16" s="14" customFormat="1" ht="13.5" customHeight="1">
      <c r="A103" s="163" t="s">
        <v>333</v>
      </c>
      <c r="B103" s="163" t="s">
        <v>116</v>
      </c>
      <c r="C103" s="163" t="s">
        <v>327</v>
      </c>
      <c r="D103" s="164" t="s">
        <v>334</v>
      </c>
      <c r="E103" s="165" t="s">
        <v>335</v>
      </c>
      <c r="F103" s="163" t="s">
        <v>120</v>
      </c>
      <c r="G103" s="166">
        <v>23.24</v>
      </c>
      <c r="H103" s="167"/>
      <c r="I103" s="167">
        <f>ROUND(G103*H103,2)</f>
        <v>0</v>
      </c>
      <c r="J103" s="168">
        <v>0</v>
      </c>
      <c r="K103" s="166">
        <f>G103*J103</f>
        <v>0</v>
      </c>
      <c r="L103" s="168">
        <v>0</v>
      </c>
      <c r="M103" s="166">
        <f>G103*L103</f>
        <v>0</v>
      </c>
      <c r="N103" s="169">
        <v>21</v>
      </c>
      <c r="O103" s="170">
        <v>16</v>
      </c>
      <c r="P103" s="14" t="s">
        <v>121</v>
      </c>
    </row>
    <row r="104" spans="1:16" s="14" customFormat="1" ht="24" customHeight="1">
      <c r="A104" s="163" t="s">
        <v>336</v>
      </c>
      <c r="B104" s="163" t="s">
        <v>116</v>
      </c>
      <c r="C104" s="163" t="s">
        <v>327</v>
      </c>
      <c r="D104" s="164" t="s">
        <v>337</v>
      </c>
      <c r="E104" s="165" t="s">
        <v>338</v>
      </c>
      <c r="F104" s="163" t="s">
        <v>128</v>
      </c>
      <c r="G104" s="166">
        <v>21.57</v>
      </c>
      <c r="H104" s="167"/>
      <c r="I104" s="167">
        <f>ROUND(G104*H104,2)</f>
        <v>0</v>
      </c>
      <c r="J104" s="168">
        <v>0.00058</v>
      </c>
      <c r="K104" s="166">
        <f>G104*J104</f>
        <v>0.0125106</v>
      </c>
      <c r="L104" s="168">
        <v>0</v>
      </c>
      <c r="M104" s="166">
        <f>G104*L104</f>
        <v>0</v>
      </c>
      <c r="N104" s="169">
        <v>21</v>
      </c>
      <c r="O104" s="170">
        <v>16</v>
      </c>
      <c r="P104" s="14" t="s">
        <v>121</v>
      </c>
    </row>
    <row r="105" spans="1:16" s="14" customFormat="1" ht="13.5" customHeight="1">
      <c r="A105" s="177" t="s">
        <v>339</v>
      </c>
      <c r="B105" s="177" t="s">
        <v>184</v>
      </c>
      <c r="C105" s="177" t="s">
        <v>185</v>
      </c>
      <c r="D105" s="178" t="s">
        <v>340</v>
      </c>
      <c r="E105" s="179" t="s">
        <v>341</v>
      </c>
      <c r="F105" s="177" t="s">
        <v>128</v>
      </c>
      <c r="G105" s="180">
        <v>25.577</v>
      </c>
      <c r="H105" s="181"/>
      <c r="I105" s="181">
        <f>ROUND(G105*H105,2)</f>
        <v>0</v>
      </c>
      <c r="J105" s="182">
        <v>0.0021</v>
      </c>
      <c r="K105" s="180">
        <f>G105*J105</f>
        <v>0.0537117</v>
      </c>
      <c r="L105" s="182">
        <v>0</v>
      </c>
      <c r="M105" s="180">
        <f>G105*L105</f>
        <v>0</v>
      </c>
      <c r="N105" s="183">
        <v>21</v>
      </c>
      <c r="O105" s="184">
        <v>32</v>
      </c>
      <c r="P105" s="185" t="s">
        <v>121</v>
      </c>
    </row>
    <row r="106" spans="4:19" s="14" customFormat="1" ht="15.75" customHeight="1">
      <c r="D106" s="171"/>
      <c r="E106" s="172" t="s">
        <v>342</v>
      </c>
      <c r="G106" s="173">
        <v>25.577</v>
      </c>
      <c r="P106" s="171" t="s">
        <v>121</v>
      </c>
      <c r="Q106" s="171" t="s">
        <v>121</v>
      </c>
      <c r="R106" s="171" t="s">
        <v>123</v>
      </c>
      <c r="S106" s="171" t="s">
        <v>115</v>
      </c>
    </row>
    <row r="107" spans="1:16" s="14" customFormat="1" ht="13.5" customHeight="1">
      <c r="A107" s="163" t="s">
        <v>343</v>
      </c>
      <c r="B107" s="163" t="s">
        <v>116</v>
      </c>
      <c r="C107" s="163" t="s">
        <v>327</v>
      </c>
      <c r="D107" s="164" t="s">
        <v>344</v>
      </c>
      <c r="E107" s="165" t="s">
        <v>345</v>
      </c>
      <c r="F107" s="163" t="s">
        <v>52</v>
      </c>
      <c r="G107" s="166">
        <v>66.736</v>
      </c>
      <c r="H107" s="167"/>
      <c r="I107" s="167">
        <f>ROUND(G107*H107,2)</f>
        <v>0</v>
      </c>
      <c r="J107" s="168">
        <v>0</v>
      </c>
      <c r="K107" s="166">
        <f>G107*J107</f>
        <v>0</v>
      </c>
      <c r="L107" s="168">
        <v>0</v>
      </c>
      <c r="M107" s="166">
        <f>G107*L107</f>
        <v>0</v>
      </c>
      <c r="N107" s="169">
        <v>21</v>
      </c>
      <c r="O107" s="170">
        <v>16</v>
      </c>
      <c r="P107" s="14" t="s">
        <v>121</v>
      </c>
    </row>
    <row r="108" spans="2:16" s="136" customFormat="1" ht="12.75" customHeight="1">
      <c r="B108" s="141" t="s">
        <v>69</v>
      </c>
      <c r="D108" s="142" t="s">
        <v>346</v>
      </c>
      <c r="E108" s="142" t="s">
        <v>347</v>
      </c>
      <c r="I108" s="143">
        <f>SUM(I109:I111)</f>
        <v>0</v>
      </c>
      <c r="K108" s="144">
        <f>SUM(K109:K111)</f>
        <v>0</v>
      </c>
      <c r="M108" s="144">
        <f>SUM(M109:M111)</f>
        <v>0.0341</v>
      </c>
      <c r="P108" s="142" t="s">
        <v>115</v>
      </c>
    </row>
    <row r="109" spans="1:16" s="14" customFormat="1" ht="13.5" customHeight="1">
      <c r="A109" s="163" t="s">
        <v>348</v>
      </c>
      <c r="B109" s="163" t="s">
        <v>116</v>
      </c>
      <c r="C109" s="163" t="s">
        <v>346</v>
      </c>
      <c r="D109" s="164" t="s">
        <v>349</v>
      </c>
      <c r="E109" s="165" t="s">
        <v>350</v>
      </c>
      <c r="F109" s="163" t="s">
        <v>131</v>
      </c>
      <c r="G109" s="166">
        <v>2</v>
      </c>
      <c r="H109" s="167"/>
      <c r="I109" s="167">
        <f>ROUND(G109*H109,2)</f>
        <v>0</v>
      </c>
      <c r="J109" s="168">
        <v>0</v>
      </c>
      <c r="K109" s="166">
        <f>G109*J109</f>
        <v>0</v>
      </c>
      <c r="L109" s="168">
        <v>0.01705</v>
      </c>
      <c r="M109" s="166">
        <f>G109*L109</f>
        <v>0.0341</v>
      </c>
      <c r="N109" s="169">
        <v>21</v>
      </c>
      <c r="O109" s="170">
        <v>16</v>
      </c>
      <c r="P109" s="14" t="s">
        <v>121</v>
      </c>
    </row>
    <row r="110" spans="1:16" s="14" customFormat="1" ht="24" customHeight="1">
      <c r="A110" s="163" t="s">
        <v>351</v>
      </c>
      <c r="B110" s="163" t="s">
        <v>116</v>
      </c>
      <c r="C110" s="163" t="s">
        <v>136</v>
      </c>
      <c r="D110" s="164" t="s">
        <v>352</v>
      </c>
      <c r="E110" s="165" t="s">
        <v>408</v>
      </c>
      <c r="F110" s="163" t="s">
        <v>353</v>
      </c>
      <c r="G110" s="166">
        <v>2</v>
      </c>
      <c r="H110" s="167"/>
      <c r="I110" s="167">
        <f>ROUND(G110*H110,2)</f>
        <v>0</v>
      </c>
      <c r="J110" s="168">
        <v>0</v>
      </c>
      <c r="K110" s="166">
        <f>G110*J110</f>
        <v>0</v>
      </c>
      <c r="L110" s="168">
        <v>0</v>
      </c>
      <c r="M110" s="166">
        <f>G110*L110</f>
        <v>0</v>
      </c>
      <c r="N110" s="169">
        <v>21</v>
      </c>
      <c r="O110" s="170">
        <v>4</v>
      </c>
      <c r="P110" s="14" t="s">
        <v>121</v>
      </c>
    </row>
    <row r="111" spans="1:16" s="14" customFormat="1" ht="13.5" customHeight="1">
      <c r="A111" s="163" t="s">
        <v>354</v>
      </c>
      <c r="B111" s="163" t="s">
        <v>116</v>
      </c>
      <c r="C111" s="163" t="s">
        <v>346</v>
      </c>
      <c r="D111" s="164" t="s">
        <v>355</v>
      </c>
      <c r="E111" s="165" t="s">
        <v>356</v>
      </c>
      <c r="F111" s="163" t="s">
        <v>52</v>
      </c>
      <c r="G111" s="166">
        <v>2.1</v>
      </c>
      <c r="H111" s="167"/>
      <c r="I111" s="167">
        <f>ROUND(G111*H111,2)</f>
        <v>0</v>
      </c>
      <c r="J111" s="168">
        <v>0</v>
      </c>
      <c r="K111" s="166">
        <f>G111*J111</f>
        <v>0</v>
      </c>
      <c r="L111" s="168">
        <v>0</v>
      </c>
      <c r="M111" s="166">
        <f>G111*L111</f>
        <v>0</v>
      </c>
      <c r="N111" s="169">
        <v>21</v>
      </c>
      <c r="O111" s="170">
        <v>16</v>
      </c>
      <c r="P111" s="14" t="s">
        <v>121</v>
      </c>
    </row>
    <row r="112" spans="2:16" s="136" customFormat="1" ht="12.75" customHeight="1">
      <c r="B112" s="141" t="s">
        <v>69</v>
      </c>
      <c r="D112" s="142" t="s">
        <v>357</v>
      </c>
      <c r="E112" s="142" t="s">
        <v>358</v>
      </c>
      <c r="I112" s="143">
        <f>SUM(I113:I130)</f>
        <v>0</v>
      </c>
      <c r="K112" s="144">
        <f>SUM(K113:K130)</f>
        <v>0.23840999999999998</v>
      </c>
      <c r="M112" s="144">
        <f>SUM(M113:M130)</f>
        <v>0.2584074</v>
      </c>
      <c r="P112" s="142" t="s">
        <v>115</v>
      </c>
    </row>
    <row r="113" spans="1:16" s="14" customFormat="1" ht="13.5" customHeight="1">
      <c r="A113" s="163" t="s">
        <v>359</v>
      </c>
      <c r="B113" s="163" t="s">
        <v>116</v>
      </c>
      <c r="C113" s="163" t="s">
        <v>357</v>
      </c>
      <c r="D113" s="164" t="s">
        <v>360</v>
      </c>
      <c r="E113" s="165" t="s">
        <v>361</v>
      </c>
      <c r="F113" s="163" t="s">
        <v>120</v>
      </c>
      <c r="G113" s="166">
        <v>23.24</v>
      </c>
      <c r="H113" s="167"/>
      <c r="I113" s="167">
        <f>ROUND(G113*H113,2)</f>
        <v>0</v>
      </c>
      <c r="J113" s="168">
        <v>0</v>
      </c>
      <c r="K113" s="166">
        <f>G113*J113</f>
        <v>0</v>
      </c>
      <c r="L113" s="168">
        <v>0.00326</v>
      </c>
      <c r="M113" s="166">
        <f>G113*L113</f>
        <v>0.0757624</v>
      </c>
      <c r="N113" s="169">
        <v>21</v>
      </c>
      <c r="O113" s="170">
        <v>16</v>
      </c>
      <c r="P113" s="14" t="s">
        <v>121</v>
      </c>
    </row>
    <row r="114" spans="1:16" s="14" customFormat="1" ht="13.5" customHeight="1">
      <c r="A114" s="163" t="s">
        <v>362</v>
      </c>
      <c r="B114" s="163" t="s">
        <v>116</v>
      </c>
      <c r="C114" s="163" t="s">
        <v>357</v>
      </c>
      <c r="D114" s="164" t="s">
        <v>363</v>
      </c>
      <c r="E114" s="165" t="s">
        <v>364</v>
      </c>
      <c r="F114" s="163" t="s">
        <v>120</v>
      </c>
      <c r="G114" s="166">
        <v>26.6</v>
      </c>
      <c r="H114" s="167"/>
      <c r="I114" s="167">
        <f>ROUND(G114*H114,2)</f>
        <v>0</v>
      </c>
      <c r="J114" s="168">
        <v>0</v>
      </c>
      <c r="K114" s="166">
        <f>G114*J114</f>
        <v>0</v>
      </c>
      <c r="L114" s="168">
        <v>0.00287</v>
      </c>
      <c r="M114" s="166">
        <f>G114*L114</f>
        <v>0.07634200000000001</v>
      </c>
      <c r="N114" s="169">
        <v>21</v>
      </c>
      <c r="O114" s="170">
        <v>16</v>
      </c>
      <c r="P114" s="14" t="s">
        <v>121</v>
      </c>
    </row>
    <row r="115" spans="4:19" s="14" customFormat="1" ht="15.75" customHeight="1">
      <c r="D115" s="171"/>
      <c r="E115" s="172" t="s">
        <v>160</v>
      </c>
      <c r="G115" s="173">
        <v>26.6</v>
      </c>
      <c r="P115" s="171" t="s">
        <v>121</v>
      </c>
      <c r="Q115" s="171" t="s">
        <v>121</v>
      </c>
      <c r="R115" s="171" t="s">
        <v>123</v>
      </c>
      <c r="S115" s="171" t="s">
        <v>115</v>
      </c>
    </row>
    <row r="116" spans="1:16" s="14" customFormat="1" ht="13.5" customHeight="1">
      <c r="A116" s="163" t="s">
        <v>365</v>
      </c>
      <c r="B116" s="163" t="s">
        <v>116</v>
      </c>
      <c r="C116" s="163" t="s">
        <v>357</v>
      </c>
      <c r="D116" s="164" t="s">
        <v>366</v>
      </c>
      <c r="E116" s="165" t="s">
        <v>367</v>
      </c>
      <c r="F116" s="163" t="s">
        <v>120</v>
      </c>
      <c r="G116" s="166">
        <v>16.7</v>
      </c>
      <c r="H116" s="167"/>
      <c r="I116" s="167">
        <f>ROUND(G116*H116,2)</f>
        <v>0</v>
      </c>
      <c r="J116" s="168">
        <v>0</v>
      </c>
      <c r="K116" s="166">
        <f>G116*J116</f>
        <v>0</v>
      </c>
      <c r="L116" s="168">
        <v>0.00337</v>
      </c>
      <c r="M116" s="166">
        <f>G116*L116</f>
        <v>0.056279</v>
      </c>
      <c r="N116" s="169">
        <v>21</v>
      </c>
      <c r="O116" s="170">
        <v>16</v>
      </c>
      <c r="P116" s="14" t="s">
        <v>121</v>
      </c>
    </row>
    <row r="117" spans="1:16" s="14" customFormat="1" ht="13.5" customHeight="1">
      <c r="A117" s="163" t="s">
        <v>368</v>
      </c>
      <c r="B117" s="163" t="s">
        <v>116</v>
      </c>
      <c r="C117" s="163" t="s">
        <v>357</v>
      </c>
      <c r="D117" s="164" t="s">
        <v>369</v>
      </c>
      <c r="E117" s="165" t="s">
        <v>370</v>
      </c>
      <c r="F117" s="163" t="s">
        <v>120</v>
      </c>
      <c r="G117" s="166">
        <v>14.8</v>
      </c>
      <c r="H117" s="167"/>
      <c r="I117" s="167">
        <f>ROUND(G117*H117,2)</f>
        <v>0</v>
      </c>
      <c r="J117" s="168">
        <v>0</v>
      </c>
      <c r="K117" s="166">
        <f>G117*J117</f>
        <v>0</v>
      </c>
      <c r="L117" s="168">
        <v>0.00338</v>
      </c>
      <c r="M117" s="166">
        <f>G117*L117</f>
        <v>0.050024000000000006</v>
      </c>
      <c r="N117" s="169">
        <v>21</v>
      </c>
      <c r="O117" s="170">
        <v>16</v>
      </c>
      <c r="P117" s="14" t="s">
        <v>121</v>
      </c>
    </row>
    <row r="118" spans="1:16" s="14" customFormat="1" ht="24" customHeight="1">
      <c r="A118" s="163" t="s">
        <v>371</v>
      </c>
      <c r="B118" s="163" t="s">
        <v>116</v>
      </c>
      <c r="C118" s="163" t="s">
        <v>357</v>
      </c>
      <c r="D118" s="164" t="s">
        <v>372</v>
      </c>
      <c r="E118" s="165" t="s">
        <v>373</v>
      </c>
      <c r="F118" s="163" t="s">
        <v>120</v>
      </c>
      <c r="G118" s="166">
        <v>2.1</v>
      </c>
      <c r="H118" s="167"/>
      <c r="I118" s="167">
        <f>ROUND(G118*H118,2)</f>
        <v>0</v>
      </c>
      <c r="J118" s="168">
        <v>0.00333</v>
      </c>
      <c r="K118" s="166">
        <f>G118*J118</f>
        <v>0.006993</v>
      </c>
      <c r="L118" s="168">
        <v>0</v>
      </c>
      <c r="M118" s="166">
        <f>G118*L118</f>
        <v>0</v>
      </c>
      <c r="N118" s="169">
        <v>21</v>
      </c>
      <c r="O118" s="170">
        <v>16</v>
      </c>
      <c r="P118" s="14" t="s">
        <v>121</v>
      </c>
    </row>
    <row r="119" spans="4:19" s="14" customFormat="1" ht="15.75" customHeight="1">
      <c r="D119" s="174"/>
      <c r="E119" s="175" t="s">
        <v>374</v>
      </c>
      <c r="G119" s="176"/>
      <c r="P119" s="174" t="s">
        <v>121</v>
      </c>
      <c r="Q119" s="174" t="s">
        <v>115</v>
      </c>
      <c r="R119" s="174" t="s">
        <v>123</v>
      </c>
      <c r="S119" s="174" t="s">
        <v>112</v>
      </c>
    </row>
    <row r="120" spans="4:19" s="14" customFormat="1" ht="15.75" customHeight="1">
      <c r="D120" s="174"/>
      <c r="E120" s="175" t="s">
        <v>375</v>
      </c>
      <c r="G120" s="176"/>
      <c r="P120" s="174" t="s">
        <v>121</v>
      </c>
      <c r="Q120" s="174" t="s">
        <v>115</v>
      </c>
      <c r="R120" s="174" t="s">
        <v>123</v>
      </c>
      <c r="S120" s="174" t="s">
        <v>112</v>
      </c>
    </row>
    <row r="121" spans="4:19" s="14" customFormat="1" ht="15.75" customHeight="1">
      <c r="D121" s="174"/>
      <c r="E121" s="175" t="s">
        <v>376</v>
      </c>
      <c r="G121" s="176"/>
      <c r="P121" s="174" t="s">
        <v>121</v>
      </c>
      <c r="Q121" s="174" t="s">
        <v>115</v>
      </c>
      <c r="R121" s="174" t="s">
        <v>123</v>
      </c>
      <c r="S121" s="174" t="s">
        <v>112</v>
      </c>
    </row>
    <row r="122" spans="4:19" s="14" customFormat="1" ht="15.75" customHeight="1">
      <c r="D122" s="174"/>
      <c r="E122" s="175" t="s">
        <v>377</v>
      </c>
      <c r="G122" s="176"/>
      <c r="P122" s="174" t="s">
        <v>121</v>
      </c>
      <c r="Q122" s="174" t="s">
        <v>115</v>
      </c>
      <c r="R122" s="174" t="s">
        <v>123</v>
      </c>
      <c r="S122" s="174" t="s">
        <v>112</v>
      </c>
    </row>
    <row r="123" spans="4:19" s="14" customFormat="1" ht="15.75" customHeight="1">
      <c r="D123" s="171"/>
      <c r="E123" s="172" t="s">
        <v>378</v>
      </c>
      <c r="G123" s="173">
        <v>2.1</v>
      </c>
      <c r="P123" s="171" t="s">
        <v>121</v>
      </c>
      <c r="Q123" s="171" t="s">
        <v>121</v>
      </c>
      <c r="R123" s="171" t="s">
        <v>123</v>
      </c>
      <c r="S123" s="171" t="s">
        <v>115</v>
      </c>
    </row>
    <row r="124" spans="1:16" s="14" customFormat="1" ht="24" customHeight="1">
      <c r="A124" s="163" t="s">
        <v>379</v>
      </c>
      <c r="B124" s="163" t="s">
        <v>116</v>
      </c>
      <c r="C124" s="163" t="s">
        <v>357</v>
      </c>
      <c r="D124" s="164" t="s">
        <v>380</v>
      </c>
      <c r="E124" s="165" t="s">
        <v>381</v>
      </c>
      <c r="F124" s="163" t="s">
        <v>120</v>
      </c>
      <c r="G124" s="166">
        <v>24.5</v>
      </c>
      <c r="H124" s="167"/>
      <c r="I124" s="167">
        <f>ROUND(G124*H124,2)</f>
        <v>0</v>
      </c>
      <c r="J124" s="168">
        <v>0.00416</v>
      </c>
      <c r="K124" s="166">
        <f>G124*J124</f>
        <v>0.10192</v>
      </c>
      <c r="L124" s="168">
        <v>0</v>
      </c>
      <c r="M124" s="166">
        <f>G124*L124</f>
        <v>0</v>
      </c>
      <c r="N124" s="169">
        <v>21</v>
      </c>
      <c r="O124" s="170">
        <v>16</v>
      </c>
      <c r="P124" s="14" t="s">
        <v>121</v>
      </c>
    </row>
    <row r="125" spans="4:19" s="14" customFormat="1" ht="15.75" customHeight="1">
      <c r="D125" s="171"/>
      <c r="E125" s="172" t="s">
        <v>382</v>
      </c>
      <c r="G125" s="173">
        <v>24.5</v>
      </c>
      <c r="P125" s="171" t="s">
        <v>121</v>
      </c>
      <c r="Q125" s="171" t="s">
        <v>121</v>
      </c>
      <c r="R125" s="171" t="s">
        <v>123</v>
      </c>
      <c r="S125" s="171" t="s">
        <v>115</v>
      </c>
    </row>
    <row r="126" spans="1:16" s="14" customFormat="1" ht="24" customHeight="1">
      <c r="A126" s="163" t="s">
        <v>383</v>
      </c>
      <c r="B126" s="163" t="s">
        <v>116</v>
      </c>
      <c r="C126" s="163" t="s">
        <v>357</v>
      </c>
      <c r="D126" s="164" t="s">
        <v>384</v>
      </c>
      <c r="E126" s="165" t="s">
        <v>385</v>
      </c>
      <c r="F126" s="163" t="s">
        <v>120</v>
      </c>
      <c r="G126" s="166">
        <v>16.7</v>
      </c>
      <c r="H126" s="167"/>
      <c r="I126" s="167">
        <f>ROUND(G126*H126,2)</f>
        <v>0</v>
      </c>
      <c r="J126" s="168">
        <v>0.00623</v>
      </c>
      <c r="K126" s="166">
        <f>G126*J126</f>
        <v>0.104041</v>
      </c>
      <c r="L126" s="168">
        <v>0</v>
      </c>
      <c r="M126" s="166">
        <f>G126*L126</f>
        <v>0</v>
      </c>
      <c r="N126" s="169">
        <v>21</v>
      </c>
      <c r="O126" s="170">
        <v>16</v>
      </c>
      <c r="P126" s="14" t="s">
        <v>121</v>
      </c>
    </row>
    <row r="127" spans="4:19" s="14" customFormat="1" ht="15.75" customHeight="1">
      <c r="D127" s="171"/>
      <c r="E127" s="172" t="s">
        <v>386</v>
      </c>
      <c r="G127" s="173">
        <v>16.7</v>
      </c>
      <c r="P127" s="171" t="s">
        <v>121</v>
      </c>
      <c r="Q127" s="171" t="s">
        <v>121</v>
      </c>
      <c r="R127" s="171" t="s">
        <v>123</v>
      </c>
      <c r="S127" s="171" t="s">
        <v>115</v>
      </c>
    </row>
    <row r="128" spans="1:16" s="14" customFormat="1" ht="24" customHeight="1">
      <c r="A128" s="163" t="s">
        <v>387</v>
      </c>
      <c r="B128" s="163" t="s">
        <v>116</v>
      </c>
      <c r="C128" s="163" t="s">
        <v>357</v>
      </c>
      <c r="D128" s="164" t="s">
        <v>388</v>
      </c>
      <c r="E128" s="165" t="s">
        <v>389</v>
      </c>
      <c r="F128" s="163" t="s">
        <v>120</v>
      </c>
      <c r="G128" s="166">
        <v>14.8</v>
      </c>
      <c r="H128" s="167"/>
      <c r="I128" s="167">
        <f>ROUND(G128*H128,2)</f>
        <v>0</v>
      </c>
      <c r="J128" s="168">
        <v>0.00172</v>
      </c>
      <c r="K128" s="166">
        <f>G128*J128</f>
        <v>0.025456</v>
      </c>
      <c r="L128" s="168">
        <v>0</v>
      </c>
      <c r="M128" s="166">
        <f>G128*L128</f>
        <v>0</v>
      </c>
      <c r="N128" s="169">
        <v>21</v>
      </c>
      <c r="O128" s="170">
        <v>16</v>
      </c>
      <c r="P128" s="14" t="s">
        <v>121</v>
      </c>
    </row>
    <row r="129" spans="4:19" s="14" customFormat="1" ht="15.75" customHeight="1">
      <c r="D129" s="171"/>
      <c r="E129" s="172" t="s">
        <v>390</v>
      </c>
      <c r="G129" s="173">
        <v>14.8</v>
      </c>
      <c r="P129" s="171" t="s">
        <v>121</v>
      </c>
      <c r="Q129" s="171" t="s">
        <v>121</v>
      </c>
      <c r="R129" s="171" t="s">
        <v>123</v>
      </c>
      <c r="S129" s="171" t="s">
        <v>115</v>
      </c>
    </row>
    <row r="130" spans="1:16" s="14" customFormat="1" ht="13.5" customHeight="1">
      <c r="A130" s="163" t="s">
        <v>391</v>
      </c>
      <c r="B130" s="163" t="s">
        <v>116</v>
      </c>
      <c r="C130" s="163" t="s">
        <v>357</v>
      </c>
      <c r="D130" s="164" t="s">
        <v>392</v>
      </c>
      <c r="E130" s="165" t="s">
        <v>393</v>
      </c>
      <c r="F130" s="163" t="s">
        <v>52</v>
      </c>
      <c r="G130" s="166">
        <v>358.792</v>
      </c>
      <c r="H130" s="167"/>
      <c r="I130" s="167">
        <f>ROUND(G130*H130,2)</f>
        <v>0</v>
      </c>
      <c r="J130" s="168">
        <v>0</v>
      </c>
      <c r="K130" s="166">
        <f>G130*J130</f>
        <v>0</v>
      </c>
      <c r="L130" s="168">
        <v>0</v>
      </c>
      <c r="M130" s="166">
        <f>G130*L130</f>
        <v>0</v>
      </c>
      <c r="N130" s="169">
        <v>21</v>
      </c>
      <c r="O130" s="170">
        <v>16</v>
      </c>
      <c r="P130" s="14" t="s">
        <v>121</v>
      </c>
    </row>
    <row r="131" spans="2:16" s="136" customFormat="1" ht="12.75" customHeight="1">
      <c r="B131" s="141" t="s">
        <v>69</v>
      </c>
      <c r="D131" s="142" t="s">
        <v>394</v>
      </c>
      <c r="E131" s="142" t="s">
        <v>395</v>
      </c>
      <c r="I131" s="143">
        <f>SUM(I132:I135)</f>
        <v>0</v>
      </c>
      <c r="K131" s="144">
        <f>SUM(K132:K135)</f>
        <v>0.06300000000000001</v>
      </c>
      <c r="M131" s="144">
        <f>SUM(M132:M135)</f>
        <v>0.01116</v>
      </c>
      <c r="P131" s="142" t="s">
        <v>115</v>
      </c>
    </row>
    <row r="132" spans="1:16" s="14" customFormat="1" ht="13.5" customHeight="1">
      <c r="A132" s="163" t="s">
        <v>396</v>
      </c>
      <c r="B132" s="163" t="s">
        <v>116</v>
      </c>
      <c r="C132" s="163" t="s">
        <v>394</v>
      </c>
      <c r="D132" s="164" t="s">
        <v>397</v>
      </c>
      <c r="E132" s="165" t="s">
        <v>398</v>
      </c>
      <c r="F132" s="163" t="s">
        <v>128</v>
      </c>
      <c r="G132" s="166">
        <v>36</v>
      </c>
      <c r="H132" s="167"/>
      <c r="I132" s="167">
        <f>ROUND(G132*H132,2)</f>
        <v>0</v>
      </c>
      <c r="J132" s="168">
        <v>0.001</v>
      </c>
      <c r="K132" s="166">
        <f>G132*J132</f>
        <v>0.036000000000000004</v>
      </c>
      <c r="L132" s="168">
        <v>0.00031</v>
      </c>
      <c r="M132" s="166">
        <f>G132*L132</f>
        <v>0.01116</v>
      </c>
      <c r="N132" s="169">
        <v>21</v>
      </c>
      <c r="O132" s="170">
        <v>16</v>
      </c>
      <c r="P132" s="14" t="s">
        <v>121</v>
      </c>
    </row>
    <row r="133" spans="1:16" s="14" customFormat="1" ht="24" customHeight="1">
      <c r="A133" s="163" t="s">
        <v>399</v>
      </c>
      <c r="B133" s="163" t="s">
        <v>116</v>
      </c>
      <c r="C133" s="163" t="s">
        <v>394</v>
      </c>
      <c r="D133" s="164" t="s">
        <v>400</v>
      </c>
      <c r="E133" s="165" t="s">
        <v>401</v>
      </c>
      <c r="F133" s="163" t="s">
        <v>128</v>
      </c>
      <c r="G133" s="166">
        <v>36</v>
      </c>
      <c r="H133" s="167"/>
      <c r="I133" s="167">
        <f>ROUND(G133*H133,2)</f>
        <v>0</v>
      </c>
      <c r="J133" s="168">
        <v>6E-05</v>
      </c>
      <c r="K133" s="166">
        <f>G133*J133</f>
        <v>0.00216</v>
      </c>
      <c r="L133" s="168">
        <v>0</v>
      </c>
      <c r="M133" s="166">
        <f>G133*L133</f>
        <v>0</v>
      </c>
      <c r="N133" s="169">
        <v>21</v>
      </c>
      <c r="O133" s="170">
        <v>16</v>
      </c>
      <c r="P133" s="14" t="s">
        <v>121</v>
      </c>
    </row>
    <row r="134" spans="1:16" s="14" customFormat="1" ht="13.5" customHeight="1">
      <c r="A134" s="163" t="s">
        <v>402</v>
      </c>
      <c r="B134" s="163" t="s">
        <v>116</v>
      </c>
      <c r="C134" s="163" t="s">
        <v>394</v>
      </c>
      <c r="D134" s="164" t="s">
        <v>403</v>
      </c>
      <c r="E134" s="165" t="s">
        <v>404</v>
      </c>
      <c r="F134" s="163" t="s">
        <v>128</v>
      </c>
      <c r="G134" s="166">
        <v>36</v>
      </c>
      <c r="H134" s="167"/>
      <c r="I134" s="167">
        <f>ROUND(G134*H134,2)</f>
        <v>0</v>
      </c>
      <c r="J134" s="168">
        <v>0.0004</v>
      </c>
      <c r="K134" s="166">
        <f>G134*J134</f>
        <v>0.014400000000000001</v>
      </c>
      <c r="L134" s="168">
        <v>0</v>
      </c>
      <c r="M134" s="166">
        <f>G134*L134</f>
        <v>0</v>
      </c>
      <c r="N134" s="169">
        <v>21</v>
      </c>
      <c r="O134" s="170">
        <v>16</v>
      </c>
      <c r="P134" s="14" t="s">
        <v>121</v>
      </c>
    </row>
    <row r="135" spans="1:16" s="14" customFormat="1" ht="24" customHeight="1">
      <c r="A135" s="163" t="s">
        <v>405</v>
      </c>
      <c r="B135" s="163" t="s">
        <v>116</v>
      </c>
      <c r="C135" s="163" t="s">
        <v>394</v>
      </c>
      <c r="D135" s="164" t="s">
        <v>406</v>
      </c>
      <c r="E135" s="165" t="s">
        <v>407</v>
      </c>
      <c r="F135" s="163" t="s">
        <v>128</v>
      </c>
      <c r="G135" s="166">
        <v>36</v>
      </c>
      <c r="H135" s="167"/>
      <c r="I135" s="167">
        <f>ROUND(G135*H135,2)</f>
        <v>0</v>
      </c>
      <c r="J135" s="168">
        <v>0.00029</v>
      </c>
      <c r="K135" s="166">
        <f>G135*J135</f>
        <v>0.01044</v>
      </c>
      <c r="L135" s="168">
        <v>0</v>
      </c>
      <c r="M135" s="166">
        <f>G135*L135</f>
        <v>0</v>
      </c>
      <c r="N135" s="169">
        <v>21</v>
      </c>
      <c r="O135" s="170">
        <v>16</v>
      </c>
      <c r="P135" s="14" t="s">
        <v>121</v>
      </c>
    </row>
    <row r="136" spans="5:13" s="145" customFormat="1" ht="12.75" customHeight="1">
      <c r="E136" s="146" t="s">
        <v>94</v>
      </c>
      <c r="I136" s="147">
        <f>I14+I78</f>
        <v>0</v>
      </c>
      <c r="K136" s="148">
        <f>K14+K78</f>
        <v>12.781842890000002</v>
      </c>
      <c r="M136" s="148">
        <f>M14+M78</f>
        <v>20.5361574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Libor</cp:lastModifiedBy>
  <dcterms:created xsi:type="dcterms:W3CDTF">2013-08-14T11:48:35Z</dcterms:created>
  <dcterms:modified xsi:type="dcterms:W3CDTF">2013-09-18T08:23:57Z</dcterms:modified>
  <cp:category/>
  <cp:version/>
  <cp:contentType/>
  <cp:contentStatus/>
</cp:coreProperties>
</file>